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35" windowWidth="17535" windowHeight="12255" activeTab="2"/>
  </bookViews>
  <sheets>
    <sheet name="перечень МКД" sheetId="1" r:id="rId1"/>
    <sheet name="виды ремонта" sheetId="6" r:id="rId2"/>
    <sheet name="показатели" sheetId="3" r:id="rId3"/>
  </sheets>
  <externalReferences>
    <externalReference r:id="rId4"/>
    <externalReference r:id="rId5"/>
  </externalReferences>
  <definedNames>
    <definedName name="_xlnm.Print_Titles" localSheetId="1">'виды ремонта'!$4:$8</definedName>
    <definedName name="_xlnm.Print_Titles" localSheetId="0">'перечень МКД'!$4:$8</definedName>
    <definedName name="_xlnm.Print_Area" localSheetId="1">'виды ремонта'!$A$1:$AE$100</definedName>
    <definedName name="_xlnm.Print_Area" localSheetId="0">'перечень МКД'!$A$1:$AA$100</definedName>
    <definedName name="_xlnm.Print_Area" localSheetId="2">показатели!$A$1:$F$13</definedName>
    <definedName name="Перечень" localSheetId="1">#REF!</definedName>
    <definedName name="Перечень">#REF!</definedName>
    <definedName name="Перечень2" localSheetId="1">#REF!</definedName>
    <definedName name="Перечень2">#REF!</definedName>
    <definedName name="Перечень3" localSheetId="1">#REF!</definedName>
    <definedName name="Перечень3">#REF!</definedName>
  </definedNames>
  <calcPr calcId="144525" calcMode="manual"/>
</workbook>
</file>

<file path=xl/calcChain.xml><?xml version="1.0" encoding="utf-8"?>
<calcChain xmlns="http://schemas.openxmlformats.org/spreadsheetml/2006/main">
  <c r="I91" i="6" l="1"/>
  <c r="Z99" i="6"/>
  <c r="N99" i="1" l="1"/>
  <c r="R99" i="1"/>
  <c r="I76" i="6"/>
  <c r="I98" i="6"/>
  <c r="I97" i="6"/>
  <c r="I96" i="6"/>
  <c r="I95" i="6"/>
  <c r="I94" i="6"/>
  <c r="I93" i="6"/>
  <c r="I92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AC99" i="6"/>
  <c r="AE99" i="6"/>
  <c r="I99" i="6" l="1"/>
  <c r="F9" i="3"/>
  <c r="D9" i="3"/>
  <c r="R60" i="6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41" i="1"/>
  <c r="M60" i="1"/>
  <c r="O60" i="1"/>
  <c r="P60" i="1"/>
  <c r="Q60" i="1"/>
  <c r="R60" i="1"/>
  <c r="J99" i="1" l="1"/>
  <c r="M99" i="1"/>
  <c r="L99" i="1" l="1"/>
  <c r="K86" i="1" l="1"/>
  <c r="K91" i="1"/>
  <c r="S91" i="1" l="1"/>
  <c r="T91" i="1"/>
  <c r="K99" i="1"/>
  <c r="O99" i="1"/>
  <c r="P99" i="1"/>
  <c r="Q99" i="1"/>
  <c r="R99" i="6" l="1"/>
  <c r="K99" i="6" l="1"/>
  <c r="J99" i="6"/>
  <c r="O99" i="6" l="1"/>
  <c r="W99" i="6" l="1"/>
  <c r="M99" i="6"/>
  <c r="L99" i="6"/>
  <c r="S99" i="6" l="1"/>
  <c r="Y99" i="6"/>
  <c r="X99" i="6" l="1"/>
  <c r="P99" i="6"/>
  <c r="T10" i="1" l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N38" i="1"/>
  <c r="R38" i="1"/>
  <c r="F8" i="3" l="1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S38" i="6"/>
  <c r="E8" i="3" l="1"/>
  <c r="D8" i="3"/>
  <c r="C8" i="3"/>
  <c r="W38" i="6"/>
  <c r="V38" i="6"/>
  <c r="R38" i="6"/>
  <c r="Q38" i="1"/>
  <c r="P38" i="1"/>
  <c r="O38" i="1"/>
  <c r="M38" i="1"/>
  <c r="K38" i="1"/>
  <c r="I23" i="6" l="1"/>
  <c r="I38" i="6" s="1"/>
  <c r="S47" i="1" l="1"/>
  <c r="I47" i="6"/>
  <c r="S42" i="1" l="1"/>
  <c r="J42" i="1"/>
  <c r="L48" i="1"/>
  <c r="S46" i="1"/>
  <c r="J46" i="1"/>
  <c r="T37" i="1"/>
  <c r="I54" i="6"/>
  <c r="K48" i="1" l="1"/>
  <c r="L60" i="1"/>
  <c r="I41" i="6"/>
  <c r="S48" i="1"/>
  <c r="J48" i="1" l="1"/>
  <c r="AC60" i="6"/>
  <c r="Y60" i="6"/>
  <c r="X60" i="6"/>
  <c r="V60" i="6"/>
  <c r="P60" i="6"/>
  <c r="I59" i="6"/>
  <c r="I58" i="6"/>
  <c r="I57" i="6"/>
  <c r="I55" i="6"/>
  <c r="I52" i="6"/>
  <c r="I51" i="6"/>
  <c r="I50" i="6"/>
  <c r="I49" i="6"/>
  <c r="I48" i="6"/>
  <c r="W60" i="6"/>
  <c r="I46" i="6"/>
  <c r="AE38" i="6"/>
  <c r="AD38" i="6"/>
  <c r="AC38" i="6"/>
  <c r="AB38" i="6"/>
  <c r="Z38" i="6"/>
  <c r="X38" i="6"/>
  <c r="Q38" i="6"/>
  <c r="O38" i="6"/>
  <c r="N38" i="6"/>
  <c r="M38" i="6"/>
  <c r="L38" i="6"/>
  <c r="K38" i="6"/>
  <c r="J38" i="6"/>
  <c r="T35" i="1"/>
  <c r="T34" i="1"/>
  <c r="T22" i="1"/>
  <c r="T33" i="1"/>
  <c r="T32" i="1"/>
  <c r="T31" i="1"/>
  <c r="T30" i="1"/>
  <c r="T29" i="1"/>
  <c r="T28" i="1"/>
  <c r="T27" i="1"/>
  <c r="T26" i="1"/>
  <c r="T36" i="1"/>
  <c r="T25" i="1"/>
  <c r="T24" i="1"/>
  <c r="T23" i="1"/>
  <c r="T21" i="1"/>
  <c r="T20" i="1"/>
  <c r="T19" i="1"/>
  <c r="T14" i="1"/>
  <c r="T18" i="1"/>
  <c r="T17" i="1"/>
  <c r="T16" i="1"/>
  <c r="T15" i="1"/>
  <c r="T13" i="1"/>
  <c r="T12" i="1"/>
  <c r="T11" i="1"/>
  <c r="I42" i="6" l="1"/>
  <c r="S60" i="6"/>
  <c r="I56" i="6"/>
  <c r="I44" i="6"/>
  <c r="I43" i="6"/>
  <c r="I53" i="6"/>
  <c r="Q99" i="6"/>
  <c r="Y38" i="6"/>
  <c r="Q60" i="6"/>
  <c r="I45" i="6"/>
  <c r="AE60" i="6" l="1"/>
  <c r="I60" i="6"/>
  <c r="S59" i="1" l="1"/>
  <c r="F12" i="3" l="1"/>
  <c r="E12" i="3"/>
  <c r="E10" i="3"/>
  <c r="S44" i="1"/>
  <c r="S45" i="1"/>
  <c r="S50" i="1"/>
  <c r="S51" i="1"/>
  <c r="S52" i="1"/>
  <c r="S53" i="1"/>
  <c r="S54" i="1"/>
  <c r="S55" i="1"/>
  <c r="S56" i="1"/>
  <c r="S57" i="1"/>
  <c r="S58" i="1"/>
  <c r="S41" i="1"/>
  <c r="K49" i="1"/>
  <c r="K60" i="1" s="1"/>
  <c r="C12" i="3"/>
  <c r="C10" i="3"/>
  <c r="N60" i="1" l="1"/>
  <c r="J49" i="1"/>
  <c r="J60" i="1" s="1"/>
  <c r="S49" i="1"/>
  <c r="S43" i="1"/>
  <c r="L32" i="1" l="1"/>
  <c r="L13" i="1"/>
  <c r="J30" i="1"/>
  <c r="J15" i="1"/>
  <c r="L38" i="1" l="1"/>
  <c r="J38" i="1"/>
  <c r="U38" i="6"/>
</calcChain>
</file>

<file path=xl/sharedStrings.xml><?xml version="1.0" encoding="utf-8"?>
<sst xmlns="http://schemas.openxmlformats.org/spreadsheetml/2006/main" count="954" uniqueCount="155">
  <si>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</si>
  <si>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</si>
  <si>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</si>
  <si>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</si>
  <si>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</si>
  <si>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</si>
  <si>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</si>
  <si>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</si>
  <si>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</si>
  <si>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</si>
  <si>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</si>
  <si>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</si>
  <si>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</si>
  <si>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</si>
  <si>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</si>
  <si>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</si>
  <si>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</si>
  <si>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</si>
  <si>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</si>
  <si>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</si>
  <si>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</si>
  <si>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</si>
  <si>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</si>
  <si>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</si>
  <si>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</si>
  <si>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</si>
  <si>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</si>
  <si>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</si>
  <si>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</si>
  <si>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</si>
  <si>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</si>
  <si>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</si>
  <si>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</si>
  <si>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</si>
  <si>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</si>
  <si>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</si>
  <si>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</si>
  <si>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</si>
  <si>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</si>
  <si>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</si>
  <si>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</si>
  <si>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</si>
  <si>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</si>
  <si>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</si>
  <si>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</si>
  <si>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</si>
  <si>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</si>
  <si>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</si>
  <si>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</si>
  <si>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</si>
  <si>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</si>
  <si>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</si>
  <si>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</si>
  <si>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</si>
  <si>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</si>
  <si>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</si>
  <si>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</si>
  <si>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</si>
  <si>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</si>
  <si>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Обнинск</t>
  </si>
  <si>
    <t>Аксенова</t>
  </si>
  <si>
    <t xml:space="preserve">Гагарина  </t>
  </si>
  <si>
    <t>Гурьянова</t>
  </si>
  <si>
    <t>Заводская</t>
  </si>
  <si>
    <t xml:space="preserve">Звездная  </t>
  </si>
  <si>
    <t>Комарова</t>
  </si>
  <si>
    <t>Комсомольская</t>
  </si>
  <si>
    <t xml:space="preserve">Королева  </t>
  </si>
  <si>
    <t>Курчатова</t>
  </si>
  <si>
    <t>Ленина</t>
  </si>
  <si>
    <t xml:space="preserve">Маркса  </t>
  </si>
  <si>
    <t>Мира</t>
  </si>
  <si>
    <t>Победы</t>
  </si>
  <si>
    <t>Пушкина</t>
  </si>
  <si>
    <t xml:space="preserve">Энгельса </t>
  </si>
  <si>
    <t xml:space="preserve">улица </t>
  </si>
  <si>
    <t>проспект</t>
  </si>
  <si>
    <t>улица</t>
  </si>
  <si>
    <t>2/4</t>
  </si>
  <si>
    <t>13/1</t>
  </si>
  <si>
    <t>27/2</t>
  </si>
  <si>
    <t>32/13</t>
  </si>
  <si>
    <t>2/5</t>
  </si>
  <si>
    <t>9/20</t>
  </si>
  <si>
    <t>А</t>
  </si>
  <si>
    <t>Приложение № 1 к Постановлению Администрации города Обнинска</t>
  </si>
  <si>
    <t>Приложение № 2 к Постановлению Администрации г.Обнинска</t>
  </si>
  <si>
    <t>12.2023</t>
  </si>
  <si>
    <t>2023 год</t>
  </si>
  <si>
    <t>2024 год</t>
  </si>
  <si>
    <t>2025 год</t>
  </si>
  <si>
    <t>Приложение № 3 к постановлению Администрации г.Обнинска</t>
  </si>
  <si>
    <t xml:space="preserve"> МО "Город Обнинск"</t>
  </si>
  <si>
    <t>Белкинская</t>
  </si>
  <si>
    <t>Гагарина</t>
  </si>
  <si>
    <t>19/9</t>
  </si>
  <si>
    <t>22/8</t>
  </si>
  <si>
    <t>Маркса</t>
  </si>
  <si>
    <t>площадь</t>
  </si>
  <si>
    <t>Треугольная</t>
  </si>
  <si>
    <t>Энгельса</t>
  </si>
  <si>
    <t>12.2024</t>
  </si>
  <si>
    <t xml:space="preserve">Курчатова </t>
  </si>
  <si>
    <t>12.2025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</si>
  <si>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на 2023-2025</t>
  </si>
  <si>
    <t>Итого по первому году реализации краткосрочного плана на 2023-2025</t>
  </si>
  <si>
    <t>Итого по второму году реализации краткосрочного плана на 2023-2025</t>
  </si>
  <si>
    <t>Итого по третьему году реализации краткосрочного плана на 2023-2025</t>
  </si>
  <si>
    <t>Перечень  многоквартирных домов, которые подлежат капитальному ремонту в 2023-2025 гг.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</si>
  <si>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в 2023-2025гг. </t>
  </si>
  <si>
    <t>Блохинцева</t>
  </si>
  <si>
    <t>Гоголя</t>
  </si>
  <si>
    <t>17/2</t>
  </si>
  <si>
    <t>21</t>
  </si>
  <si>
    <t>3/5</t>
  </si>
  <si>
    <t>18</t>
  </si>
  <si>
    <t>Лермонтова</t>
  </si>
  <si>
    <t>3</t>
  </si>
  <si>
    <t>Мигунова</t>
  </si>
  <si>
    <t>8</t>
  </si>
  <si>
    <t>46</t>
  </si>
  <si>
    <t>110</t>
  </si>
  <si>
    <t>34</t>
  </si>
  <si>
    <t>60</t>
  </si>
  <si>
    <t>Горького</t>
  </si>
  <si>
    <t>Ляшенко</t>
  </si>
  <si>
    <t>178</t>
  </si>
  <si>
    <t>Звездная</t>
  </si>
  <si>
    <t>1/6</t>
  </si>
  <si>
    <t>6/4</t>
  </si>
  <si>
    <t xml:space="preserve"> 17/2</t>
  </si>
  <si>
    <t>1956</t>
  </si>
  <si>
    <t>Жолио-Кюри</t>
  </si>
  <si>
    <t>7</t>
  </si>
  <si>
    <t>1962</t>
  </si>
  <si>
    <t>1954</t>
  </si>
  <si>
    <t>62</t>
  </si>
  <si>
    <t>1</t>
  </si>
  <si>
    <t>Менделеева</t>
  </si>
  <si>
    <t xml:space="preserve"> 2/1</t>
  </si>
  <si>
    <t>30</t>
  </si>
  <si>
    <t>2</t>
  </si>
  <si>
    <t>проезд</t>
  </si>
  <si>
    <t>Пионерский</t>
  </si>
  <si>
    <t>31</t>
  </si>
  <si>
    <t xml:space="preserve">Гурьянова </t>
  </si>
  <si>
    <t>25</t>
  </si>
  <si>
    <t>Королева</t>
  </si>
  <si>
    <t>Любого</t>
  </si>
  <si>
    <t>2/1</t>
  </si>
  <si>
    <t>10514,7</t>
  </si>
  <si>
    <t>558 кв.м.-площадь чердака</t>
  </si>
  <si>
    <r>
      <t xml:space="preserve">от </t>
    </r>
    <r>
      <rPr>
        <u/>
        <sz val="11"/>
        <color theme="1"/>
        <rFont val="Times New Roman"/>
        <family val="1"/>
        <charset val="204"/>
      </rPr>
      <t xml:space="preserve">    05.06.2025      </t>
    </r>
    <r>
      <rPr>
        <sz val="11"/>
        <color theme="1"/>
        <rFont val="Times New Roman"/>
        <family val="1"/>
        <charset val="204"/>
      </rPr>
      <t>№</t>
    </r>
    <r>
      <rPr>
        <u/>
        <sz val="11"/>
        <color theme="1"/>
        <rFont val="Times New Roman"/>
        <family val="1"/>
        <charset val="204"/>
      </rPr>
      <t xml:space="preserve">         1406-п       </t>
    </r>
    <r>
      <rPr>
        <u/>
        <sz val="11"/>
        <color theme="0"/>
        <rFont val="Times New Roman"/>
        <family val="1"/>
        <charset val="204"/>
      </rPr>
      <t xml:space="preserve"> .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 </t>
    </r>
  </si>
  <si>
    <r>
      <t xml:space="preserve">от </t>
    </r>
    <r>
      <rPr>
        <u/>
        <sz val="8"/>
        <color theme="1"/>
        <rFont val="Times New Roman"/>
        <family val="1"/>
        <charset val="204"/>
      </rPr>
      <t xml:space="preserve">     05.06.2025         </t>
    </r>
    <r>
      <rPr>
        <sz val="8"/>
        <color theme="1"/>
        <rFont val="Times New Roman"/>
        <family val="1"/>
        <charset val="204"/>
      </rPr>
      <t xml:space="preserve">№ </t>
    </r>
    <r>
      <rPr>
        <u/>
        <sz val="8"/>
        <color theme="1"/>
        <rFont val="Times New Roman"/>
        <family val="1"/>
        <charset val="204"/>
      </rPr>
      <t xml:space="preserve">       1406-п            </t>
    </r>
    <r>
      <rPr>
        <u/>
        <sz val="8"/>
        <color theme="0"/>
        <rFont val="Times New Roman"/>
        <family val="1"/>
        <charset val="204"/>
      </rPr>
      <t>.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</si>
  <si>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от  </t>
    </r>
    <r>
      <rPr>
        <u/>
        <sz val="10"/>
        <color theme="1"/>
        <rFont val="Times New Roman"/>
        <family val="1"/>
        <charset val="204"/>
      </rPr>
      <t xml:space="preserve">     05.06.2025         </t>
    </r>
    <r>
      <rPr>
        <sz val="10"/>
        <color theme="1"/>
        <rFont val="Times New Roman"/>
        <family val="1"/>
        <charset val="204"/>
      </rPr>
      <t xml:space="preserve"> № </t>
    </r>
    <r>
      <rPr>
        <u/>
        <sz val="10"/>
        <color theme="1"/>
        <rFont val="Times New Roman"/>
        <family val="1"/>
        <charset val="204"/>
      </rPr>
      <t xml:space="preserve">       1406-п          </t>
    </r>
    <r>
      <rPr>
        <u/>
        <sz val="10"/>
        <color theme="0"/>
        <rFont val="Times New Roman"/>
        <family val="1"/>
        <charset val="204"/>
      </rPr>
      <t>.</t>
    </r>
    <r>
      <rPr>
        <u/>
        <sz val="10"/>
        <color theme="1"/>
        <rFont val="Times New Roman"/>
        <family val="1"/>
        <charset val="204"/>
      </rPr>
      <t xml:space="preserve">                      </t>
    </r>
    <r>
      <rPr>
        <sz val="10"/>
        <color theme="1"/>
        <rFont val="Times New Roman"/>
        <family val="1"/>
        <charset val="204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</si>
</sst>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b/>
      <sz val="1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.5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.5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6" fillId="0" borderId="0"/>
    <xf numFmtId="0" fontId="38" fillId="0" borderId="0"/>
  </cellStyleXfs>
  <cellXfs count="246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" fontId="14" fillId="0" borderId="4" xfId="8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horizontal="right" vertical="center"/>
    </xf>
    <xf numFmtId="4" fontId="14" fillId="2" borderId="1" xfId="8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49" fontId="14" fillId="0" borderId="4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2" borderId="4" xfId="8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4" fillId="0" borderId="1" xfId="8" applyFont="1" applyFill="1" applyBorder="1" applyAlignment="1">
      <alignment horizontal="left" vertical="center"/>
    </xf>
    <xf numFmtId="0" fontId="14" fillId="2" borderId="1" xfId="8" applyFont="1" applyFill="1" applyBorder="1" applyAlignment="1">
      <alignment horizontal="left" vertical="center"/>
    </xf>
    <xf numFmtId="0" fontId="24" fillId="0" borderId="1" xfId="9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/>
    <xf numFmtId="0" fontId="14" fillId="0" borderId="1" xfId="8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24" fillId="2" borderId="1" xfId="9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left" vertical="center" wrapText="1"/>
    </xf>
    <xf numFmtId="0" fontId="14" fillId="2" borderId="1" xfId="9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4" fillId="0" borderId="4" xfId="8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4" fontId="14" fillId="0" borderId="4" xfId="8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49" fontId="14" fillId="0" borderId="1" xfId="8" applyNumberFormat="1" applyFont="1" applyFill="1" applyBorder="1" applyAlignment="1">
      <alignment horizontal="left" vertical="center"/>
    </xf>
    <xf numFmtId="4" fontId="14" fillId="0" borderId="1" xfId="8" applyNumberFormat="1" applyFont="1" applyFill="1" applyBorder="1" applyAlignment="1">
      <alignment horizontal="left" vertical="center"/>
    </xf>
    <xf numFmtId="0" fontId="14" fillId="2" borderId="1" xfId="8" applyNumberFormat="1" applyFont="1" applyFill="1" applyBorder="1" applyAlignment="1">
      <alignment horizontal="left" vertical="center"/>
    </xf>
    <xf numFmtId="4" fontId="14" fillId="2" borderId="1" xfId="8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49" fontId="14" fillId="2" borderId="1" xfId="8" applyNumberFormat="1" applyFont="1" applyFill="1" applyBorder="1" applyAlignment="1">
      <alignment horizontal="left" vertical="center"/>
    </xf>
    <xf numFmtId="0" fontId="14" fillId="0" borderId="1" xfId="8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/>
    </xf>
    <xf numFmtId="4" fontId="24" fillId="0" borderId="1" xfId="10" applyNumberFormat="1" applyFont="1" applyBorder="1" applyAlignment="1">
      <alignment horizontal="right"/>
    </xf>
    <xf numFmtId="4" fontId="24" fillId="2" borderId="1" xfId="10" applyNumberFormat="1" applyFont="1" applyFill="1" applyBorder="1" applyAlignment="1">
      <alignment horizontal="right"/>
    </xf>
    <xf numFmtId="4" fontId="24" fillId="2" borderId="1" xfId="1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vertical="center"/>
    </xf>
    <xf numFmtId="49" fontId="14" fillId="0" borderId="7" xfId="9" applyNumberFormat="1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4" fillId="0" borderId="1" xfId="9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24" fillId="0" borderId="1" xfId="1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" fontId="14" fillId="0" borderId="1" xfId="10" applyNumberFormat="1" applyFont="1" applyFill="1" applyBorder="1" applyAlignment="1">
      <alignment horizontal="right" vertical="center"/>
    </xf>
    <xf numFmtId="4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vertical="center"/>
    </xf>
    <xf numFmtId="4" fontId="21" fillId="0" borderId="1" xfId="0" applyNumberFormat="1" applyFont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right" vertical="center"/>
    </xf>
    <xf numFmtId="3" fontId="28" fillId="2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8" fillId="2" borderId="4" xfId="9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14" fillId="0" borderId="1" xfId="9" applyNumberFormat="1" applyFont="1" applyFill="1" applyBorder="1" applyAlignment="1">
      <alignment horizontal="left" vertical="center" wrapText="1"/>
    </xf>
    <xf numFmtId="3" fontId="14" fillId="0" borderId="1" xfId="10" applyNumberFormat="1" applyFont="1" applyFill="1" applyBorder="1" applyAlignment="1">
      <alignment horizontal="center" vertical="center"/>
    </xf>
    <xf numFmtId="49" fontId="14" fillId="0" borderId="1" xfId="10" applyNumberFormat="1" applyFont="1" applyFill="1" applyBorder="1" applyAlignment="1">
      <alignment horizontal="center" vertical="center"/>
    </xf>
    <xf numFmtId="2" fontId="14" fillId="0" borderId="1" xfId="10" applyNumberFormat="1" applyFont="1" applyFill="1" applyBorder="1" applyAlignment="1">
      <alignment horizontal="right" vertical="center"/>
    </xf>
    <xf numFmtId="4" fontId="29" fillId="0" borderId="7" xfId="0" applyNumberFormat="1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horizontal="center" vertical="center"/>
    </xf>
    <xf numFmtId="4" fontId="28" fillId="0" borderId="4" xfId="10" applyNumberFormat="1" applyFont="1" applyFill="1" applyBorder="1" applyAlignment="1">
      <alignment horizontal="center" vertical="center"/>
    </xf>
    <xf numFmtId="3" fontId="24" fillId="0" borderId="1" xfId="10" applyNumberFormat="1" applyFont="1" applyBorder="1" applyAlignment="1">
      <alignment horizontal="center" vertical="center"/>
    </xf>
    <xf numFmtId="3" fontId="24" fillId="2" borderId="1" xfId="10" applyNumberFormat="1" applyFont="1" applyFill="1" applyBorder="1" applyAlignment="1">
      <alignment horizontal="center" vertical="center"/>
    </xf>
    <xf numFmtId="0" fontId="0" fillId="0" borderId="0" xfId="0" applyBorder="1"/>
    <xf numFmtId="0" fontId="12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center" vertical="center"/>
    </xf>
    <xf numFmtId="4" fontId="33" fillId="0" borderId="1" xfId="8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4" fontId="34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 wrapText="1"/>
    </xf>
    <xf numFmtId="4" fontId="35" fillId="0" borderId="6" xfId="8" applyNumberFormat="1" applyFont="1" applyFill="1" applyBorder="1" applyAlignment="1">
      <alignment horizontal="center" vertical="center"/>
    </xf>
    <xf numFmtId="3" fontId="35" fillId="0" borderId="6" xfId="8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4" fontId="12" fillId="0" borderId="7" xfId="0" applyNumberFormat="1" applyFont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31" fillId="0" borderId="1" xfId="8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1" xfId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" fontId="39" fillId="0" borderId="1" xfId="0" applyNumberFormat="1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22" fillId="0" borderId="0" xfId="0" applyNumberFormat="1" applyFont="1"/>
    <xf numFmtId="4" fontId="14" fillId="0" borderId="1" xfId="9" applyNumberFormat="1" applyFont="1" applyFill="1" applyBorder="1" applyAlignment="1">
      <alignment horizontal="right" vertical="center"/>
    </xf>
    <xf numFmtId="4" fontId="22" fillId="0" borderId="0" xfId="0" applyNumberFormat="1" applyFont="1" applyBorder="1"/>
    <xf numFmtId="4" fontId="22" fillId="0" borderId="0" xfId="0" applyNumberFormat="1" applyFont="1"/>
    <xf numFmtId="4" fontId="0" fillId="0" borderId="0" xfId="0" applyNumberFormat="1" applyAlignment="1">
      <alignment horizontal="left"/>
    </xf>
    <xf numFmtId="4" fontId="14" fillId="5" borderId="1" xfId="8" applyNumberFormat="1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/>
    </xf>
    <xf numFmtId="0" fontId="25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5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textRotation="90" wrapText="1"/>
    </xf>
    <xf numFmtId="0" fontId="17" fillId="0" borderId="5" xfId="0" applyFont="1" applyFill="1" applyBorder="1" applyAlignment="1">
      <alignment horizontal="left" vertical="center" textRotation="90" wrapText="1"/>
    </xf>
    <xf numFmtId="0" fontId="17" fillId="0" borderId="4" xfId="0" applyFont="1" applyFill="1" applyBorder="1" applyAlignment="1">
      <alignment horizontal="left" vertical="center" textRotation="90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textRotation="90" wrapText="1"/>
    </xf>
    <xf numFmtId="49" fontId="17" fillId="0" borderId="5" xfId="0" applyNumberFormat="1" applyFont="1" applyFill="1" applyBorder="1" applyAlignment="1">
      <alignment horizontal="center" vertical="center" textRotation="90" wrapText="1"/>
    </xf>
    <xf numFmtId="49" fontId="17" fillId="0" borderId="4" xfId="0" applyNumberFormat="1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4" fillId="0" borderId="0" xfId="0" applyFont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18" fillId="0" borderId="11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4" borderId="3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2">
    <cellStyle name="Excel Built-in Normal 2" xfId="10"/>
    <cellStyle name="Обычный" xfId="0" builtinId="0"/>
    <cellStyle name="Обычный 2" xfId="1"/>
    <cellStyle name="Обычный 2 2" xfId="2"/>
    <cellStyle name="Обычный 2 3" xfId="9"/>
    <cellStyle name="Обычный 2 4" xfId="8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11"/>
  </cellStyles>
  <dxfs count="83"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/&#1056;&#1077;&#1075;.%20&#1092;&#1086;&#1085;&#1076;/&#1055;&#1088;&#1086;&#1075;&#1088;&#1072;&#1084;&#1084;&#1072;%20&#1087;&#1086;%20&#1082;&#1072;&#1087;.%20&#1088;&#1077;&#1084;&#1086;&#1085;&#1090;&#1091;/&#1050;&#1088;&#1072;&#1090;&#1082;&#1086;&#1089;&#1088;&#1086;&#1095;&#1085;&#1099;&#1077;%20&#1087;&#1083;&#1072;&#1085;&#1099;/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/&#1056;&#1077;&#1075;.%20&#1092;&#1086;&#1085;&#1076;/&#1055;&#1088;&#1086;&#1075;&#1088;&#1072;&#1084;&#1084;&#1072;%20&#1087;&#1086;%20&#1082;&#1072;&#1087;.%20&#1088;&#1077;&#1084;&#1086;&#1085;&#1090;&#1091;/&#1050;&#1088;&#1072;&#1090;&#1082;&#1086;&#1089;&#1088;&#1086;&#1095;&#1085;&#1099;&#1077;%20&#1087;&#1083;&#1072;&#1085;&#1099;/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%20(&#1090;&#1077;&#1082;&#1091;&#1097;&#1080;&#1081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X100"/>
  <sheetViews>
    <sheetView view="pageBreakPreview" zoomScale="124" zoomScaleNormal="100" zoomScaleSheetLayoutView="124" workbookViewId="0">
      <pane ySplit="7" topLeftCell="A74" activePane="bottomLeft" state="frozen"/>
      <selection pane="bottomLeft" activeCell="K88" sqref="K88"/>
    </sheetView>
  </sheetViews>
  <sheetFormatPr defaultRowHeight="15" x14ac:dyDescent="0.25"/>
  <cols>
    <col min="1" max="1" width="3.28515625" customWidth="1"/>
    <col min="2" max="2" width="5.85546875" customWidth="1"/>
    <col min="3" max="3" width="10.28515625" customWidth="1"/>
    <col min="4" max="4" width="10.140625" customWidth="1"/>
    <col min="5" max="5" width="12.85546875" customWidth="1"/>
    <col min="6" max="6" width="4.140625" style="11" customWidth="1"/>
    <col min="7" max="8" width="3.85546875" customWidth="1"/>
    <col min="9" max="9" width="4.5703125" customWidth="1"/>
    <col min="10" max="10" width="9.85546875" customWidth="1"/>
    <col min="11" max="11" width="9.7109375" customWidth="1"/>
    <col min="12" max="12" width="9.5703125" customWidth="1"/>
    <col min="13" max="13" width="8.42578125" customWidth="1"/>
    <col min="14" max="14" width="12.140625" customWidth="1"/>
    <col min="15" max="15" width="6.28515625" customWidth="1"/>
    <col min="16" max="16" width="5.140625" customWidth="1"/>
    <col min="17" max="17" width="4.28515625" customWidth="1"/>
    <col min="18" max="18" width="11.42578125" customWidth="1"/>
    <col min="19" max="19" width="8.5703125" style="11" customWidth="1"/>
    <col min="20" max="20" width="10.7109375" customWidth="1"/>
    <col min="21" max="21" width="6.7109375" customWidth="1"/>
    <col min="23" max="24" width="10.28515625" bestFit="1" customWidth="1"/>
  </cols>
  <sheetData>
    <row r="1" spans="1:21" ht="21.75" customHeight="1" x14ac:dyDescent="0.25">
      <c r="Q1" s="188" t="s">
        <v>85</v>
      </c>
      <c r="R1" s="188"/>
      <c r="S1" s="188"/>
      <c r="T1" s="188"/>
      <c r="U1" s="188"/>
    </row>
    <row r="2" spans="1:21" ht="12.75" customHeight="1" x14ac:dyDescent="0.25">
      <c r="K2" s="18"/>
      <c r="L2" s="19"/>
      <c r="M2" s="19"/>
      <c r="N2" s="19"/>
      <c r="O2" s="19"/>
      <c r="P2" s="19"/>
      <c r="Q2" s="189" t="s">
        <v>153</v>
      </c>
      <c r="R2" s="189"/>
      <c r="S2" s="189"/>
      <c r="T2" s="189"/>
      <c r="U2" s="189"/>
    </row>
    <row r="3" spans="1:21" ht="14.25" customHeight="1" x14ac:dyDescent="0.25">
      <c r="A3" s="190" t="s">
        <v>108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1" ht="24" customHeight="1" x14ac:dyDescent="0.25">
      <c r="A4" s="191" t="s">
        <v>17</v>
      </c>
      <c r="B4" s="210" t="s">
        <v>35</v>
      </c>
      <c r="C4" s="210"/>
      <c r="D4" s="210"/>
      <c r="E4" s="210"/>
      <c r="F4" s="210"/>
      <c r="G4" s="210"/>
      <c r="H4" s="210"/>
      <c r="I4" s="194" t="s">
        <v>54</v>
      </c>
      <c r="J4" s="194" t="s">
        <v>16</v>
      </c>
      <c r="K4" s="197" t="s">
        <v>15</v>
      </c>
      <c r="L4" s="198"/>
      <c r="M4" s="194" t="s">
        <v>14</v>
      </c>
      <c r="N4" s="197" t="s">
        <v>13</v>
      </c>
      <c r="O4" s="202"/>
      <c r="P4" s="202"/>
      <c r="Q4" s="202"/>
      <c r="R4" s="198"/>
      <c r="S4" s="199" t="s">
        <v>12</v>
      </c>
      <c r="T4" s="194" t="s">
        <v>11</v>
      </c>
      <c r="U4" s="194" t="s">
        <v>10</v>
      </c>
    </row>
    <row r="5" spans="1:21" ht="15" customHeight="1" x14ac:dyDescent="0.25">
      <c r="A5" s="192"/>
      <c r="B5" s="203" t="s">
        <v>23</v>
      </c>
      <c r="C5" s="211" t="s">
        <v>34</v>
      </c>
      <c r="D5" s="194" t="s">
        <v>33</v>
      </c>
      <c r="E5" s="194" t="s">
        <v>24</v>
      </c>
      <c r="F5" s="199" t="s">
        <v>25</v>
      </c>
      <c r="G5" s="194" t="s">
        <v>26</v>
      </c>
      <c r="H5" s="194" t="s">
        <v>27</v>
      </c>
      <c r="I5" s="195"/>
      <c r="J5" s="195"/>
      <c r="K5" s="194" t="s">
        <v>8</v>
      </c>
      <c r="L5" s="194" t="s">
        <v>9</v>
      </c>
      <c r="M5" s="195"/>
      <c r="N5" s="194" t="s">
        <v>8</v>
      </c>
      <c r="O5" s="197" t="s">
        <v>7</v>
      </c>
      <c r="P5" s="202"/>
      <c r="Q5" s="202"/>
      <c r="R5" s="198"/>
      <c r="S5" s="200"/>
      <c r="T5" s="195"/>
      <c r="U5" s="195"/>
    </row>
    <row r="6" spans="1:21" ht="77.25" customHeight="1" x14ac:dyDescent="0.25">
      <c r="A6" s="192"/>
      <c r="B6" s="204"/>
      <c r="C6" s="212"/>
      <c r="D6" s="195"/>
      <c r="E6" s="195"/>
      <c r="F6" s="200"/>
      <c r="G6" s="195"/>
      <c r="H6" s="195"/>
      <c r="I6" s="195"/>
      <c r="J6" s="196"/>
      <c r="K6" s="196"/>
      <c r="L6" s="196"/>
      <c r="M6" s="196"/>
      <c r="N6" s="196"/>
      <c r="O6" s="50" t="s">
        <v>40</v>
      </c>
      <c r="P6" s="50" t="s">
        <v>6</v>
      </c>
      <c r="Q6" s="50" t="s">
        <v>5</v>
      </c>
      <c r="R6" s="50" t="s">
        <v>4</v>
      </c>
      <c r="S6" s="201"/>
      <c r="T6" s="196"/>
      <c r="U6" s="195"/>
    </row>
    <row r="7" spans="1:21" ht="12" customHeight="1" x14ac:dyDescent="0.25">
      <c r="A7" s="193"/>
      <c r="B7" s="205"/>
      <c r="C7" s="213"/>
      <c r="D7" s="196"/>
      <c r="E7" s="196"/>
      <c r="F7" s="201"/>
      <c r="G7" s="196"/>
      <c r="H7" s="196"/>
      <c r="I7" s="196"/>
      <c r="J7" s="51" t="s">
        <v>3</v>
      </c>
      <c r="K7" s="51" t="s">
        <v>3</v>
      </c>
      <c r="L7" s="51" t="s">
        <v>3</v>
      </c>
      <c r="M7" s="51" t="s">
        <v>2</v>
      </c>
      <c r="N7" s="51" t="s">
        <v>53</v>
      </c>
      <c r="O7" s="51" t="s">
        <v>53</v>
      </c>
      <c r="P7" s="51" t="s">
        <v>53</v>
      </c>
      <c r="Q7" s="51" t="s">
        <v>53</v>
      </c>
      <c r="R7" s="51" t="s">
        <v>53</v>
      </c>
      <c r="S7" s="52" t="s">
        <v>1</v>
      </c>
      <c r="T7" s="51" t="s">
        <v>1</v>
      </c>
      <c r="U7" s="196"/>
    </row>
    <row r="8" spans="1:21" ht="12.75" customHeight="1" x14ac:dyDescent="0.2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4">
        <v>19</v>
      </c>
      <c r="T8" s="53">
        <v>20</v>
      </c>
      <c r="U8" s="53">
        <v>21</v>
      </c>
    </row>
    <row r="9" spans="1:21" ht="11.25" customHeight="1" x14ac:dyDescent="0.25">
      <c r="A9" s="206" t="s">
        <v>88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8"/>
    </row>
    <row r="10" spans="1:21" ht="12" customHeight="1" x14ac:dyDescent="0.25">
      <c r="A10" s="33">
        <v>1</v>
      </c>
      <c r="B10" s="33" t="s">
        <v>58</v>
      </c>
      <c r="C10" s="33" t="s">
        <v>59</v>
      </c>
      <c r="D10" s="34" t="s">
        <v>75</v>
      </c>
      <c r="E10" s="35" t="s">
        <v>60</v>
      </c>
      <c r="F10" s="69">
        <v>6</v>
      </c>
      <c r="G10" s="33"/>
      <c r="H10" s="36"/>
      <c r="I10" s="34">
        <v>1989</v>
      </c>
      <c r="J10" s="82">
        <v>4470.3</v>
      </c>
      <c r="K10" s="82">
        <v>4470.3</v>
      </c>
      <c r="L10" s="82">
        <v>4470.3</v>
      </c>
      <c r="M10" s="105">
        <v>207</v>
      </c>
      <c r="N10" s="83">
        <v>16696059.050000001</v>
      </c>
      <c r="O10" s="84">
        <v>0</v>
      </c>
      <c r="P10" s="84">
        <v>0</v>
      </c>
      <c r="Q10" s="84">
        <v>0</v>
      </c>
      <c r="R10" s="82">
        <v>16696059.050000001</v>
      </c>
      <c r="S10" s="83">
        <f t="shared" ref="S10:S37" si="0">N10/K10</f>
        <v>3734.8855893340492</v>
      </c>
      <c r="T10" s="83">
        <f>1455.99021058*12932/K10</f>
        <v>4211.9914554326469</v>
      </c>
      <c r="U10" s="27" t="s">
        <v>87</v>
      </c>
    </row>
    <row r="11" spans="1:21" ht="12" customHeight="1" x14ac:dyDescent="0.25">
      <c r="A11" s="33">
        <v>2</v>
      </c>
      <c r="B11" s="33" t="s">
        <v>58</v>
      </c>
      <c r="C11" s="33" t="s">
        <v>59</v>
      </c>
      <c r="D11" s="37" t="s">
        <v>75</v>
      </c>
      <c r="E11" s="38" t="s">
        <v>60</v>
      </c>
      <c r="F11" s="80">
        <v>18</v>
      </c>
      <c r="G11" s="33"/>
      <c r="H11" s="36"/>
      <c r="I11" s="39">
        <v>1992</v>
      </c>
      <c r="J11" s="85">
        <v>6769.45</v>
      </c>
      <c r="K11" s="85">
        <v>6769.45</v>
      </c>
      <c r="L11" s="85">
        <v>5511.5</v>
      </c>
      <c r="M11" s="106">
        <v>252</v>
      </c>
      <c r="N11" s="83">
        <v>8719752.1899999995</v>
      </c>
      <c r="O11" s="84">
        <v>0</v>
      </c>
      <c r="P11" s="84">
        <v>0</v>
      </c>
      <c r="Q11" s="84">
        <v>0</v>
      </c>
      <c r="R11" s="86">
        <v>8719752.1899999995</v>
      </c>
      <c r="S11" s="83">
        <f t="shared" si="0"/>
        <v>1288.1034928982413</v>
      </c>
      <c r="T11" s="83">
        <f>785.555606146*12932/K11</f>
        <v>1500.6839696991738</v>
      </c>
      <c r="U11" s="28" t="s">
        <v>87</v>
      </c>
    </row>
    <row r="12" spans="1:21" ht="14.25" customHeight="1" x14ac:dyDescent="0.25">
      <c r="A12" s="33">
        <v>3</v>
      </c>
      <c r="B12" s="33" t="s">
        <v>58</v>
      </c>
      <c r="C12" s="33" t="s">
        <v>59</v>
      </c>
      <c r="D12" s="37" t="s">
        <v>75</v>
      </c>
      <c r="E12" s="38" t="s">
        <v>61</v>
      </c>
      <c r="F12" s="80">
        <v>46</v>
      </c>
      <c r="G12" s="33"/>
      <c r="H12" s="36"/>
      <c r="I12" s="40">
        <v>1994</v>
      </c>
      <c r="J12" s="87">
        <v>6577.8</v>
      </c>
      <c r="K12" s="88">
        <v>5726.4</v>
      </c>
      <c r="L12" s="87">
        <v>5726.4</v>
      </c>
      <c r="M12" s="97">
        <v>280</v>
      </c>
      <c r="N12" s="83">
        <v>11579838.560000001</v>
      </c>
      <c r="O12" s="84">
        <v>0</v>
      </c>
      <c r="P12" s="84">
        <v>0</v>
      </c>
      <c r="Q12" s="84">
        <v>0</v>
      </c>
      <c r="R12" s="86">
        <v>11579838.560000001</v>
      </c>
      <c r="S12" s="83">
        <f t="shared" si="0"/>
        <v>2022.1847164012297</v>
      </c>
      <c r="T12" s="83">
        <f>1082.12327831*12932/K12</f>
        <v>2443.772393668783</v>
      </c>
      <c r="U12" s="28" t="s">
        <v>87</v>
      </c>
    </row>
    <row r="13" spans="1:21" ht="12.75" customHeight="1" x14ac:dyDescent="0.25">
      <c r="A13" s="33">
        <v>4</v>
      </c>
      <c r="B13" s="33" t="s">
        <v>58</v>
      </c>
      <c r="C13" s="33" t="s">
        <v>59</v>
      </c>
      <c r="D13" s="41" t="s">
        <v>75</v>
      </c>
      <c r="E13" s="42" t="s">
        <v>61</v>
      </c>
      <c r="F13" s="37">
        <v>61</v>
      </c>
      <c r="G13" s="33"/>
      <c r="H13" s="36"/>
      <c r="I13" s="31">
        <v>1986</v>
      </c>
      <c r="J13" s="87">
        <v>3389</v>
      </c>
      <c r="K13" s="87">
        <v>2920.6</v>
      </c>
      <c r="L13" s="87">
        <f>K13-0</f>
        <v>2920.6</v>
      </c>
      <c r="M13" s="97">
        <v>122</v>
      </c>
      <c r="N13" s="83">
        <v>10192566.91</v>
      </c>
      <c r="O13" s="84">
        <v>0</v>
      </c>
      <c r="P13" s="84">
        <v>0</v>
      </c>
      <c r="Q13" s="84">
        <v>0</v>
      </c>
      <c r="R13" s="88">
        <v>10192566.91</v>
      </c>
      <c r="S13" s="83">
        <f t="shared" si="0"/>
        <v>3489.8880058892009</v>
      </c>
      <c r="T13" s="83">
        <f>895.307683551*12932/K13</f>
        <v>3964.2946530444196</v>
      </c>
      <c r="U13" s="28" t="s">
        <v>87</v>
      </c>
    </row>
    <row r="14" spans="1:21" ht="12.75" customHeight="1" x14ac:dyDescent="0.25">
      <c r="A14" s="33">
        <v>5</v>
      </c>
      <c r="B14" s="33" t="s">
        <v>58</v>
      </c>
      <c r="C14" s="33" t="s">
        <v>59</v>
      </c>
      <c r="D14" s="41" t="s">
        <v>75</v>
      </c>
      <c r="E14" s="42" t="s">
        <v>62</v>
      </c>
      <c r="F14" s="38">
        <v>1</v>
      </c>
      <c r="G14" s="33"/>
      <c r="H14" s="36"/>
      <c r="I14" s="40">
        <v>1965</v>
      </c>
      <c r="J14" s="89">
        <v>3782.7</v>
      </c>
      <c r="K14" s="90">
        <v>3486.4</v>
      </c>
      <c r="L14" s="89">
        <v>3393.1</v>
      </c>
      <c r="M14" s="97">
        <v>192</v>
      </c>
      <c r="N14" s="83">
        <v>574283.18999999994</v>
      </c>
      <c r="O14" s="84">
        <v>0</v>
      </c>
      <c r="P14" s="84">
        <v>0</v>
      </c>
      <c r="Q14" s="84">
        <v>0</v>
      </c>
      <c r="R14" s="88">
        <v>574283.18999999994</v>
      </c>
      <c r="S14" s="83">
        <f t="shared" si="0"/>
        <v>164.72097005507112</v>
      </c>
      <c r="T14" s="83">
        <f>215.602014388*4561/K14</f>
        <v>282.05621489894099</v>
      </c>
      <c r="U14" s="28" t="s">
        <v>87</v>
      </c>
    </row>
    <row r="15" spans="1:21" ht="12" customHeight="1" x14ac:dyDescent="0.25">
      <c r="A15" s="33">
        <v>6</v>
      </c>
      <c r="B15" s="33" t="s">
        <v>58</v>
      </c>
      <c r="C15" s="33" t="s">
        <v>59</v>
      </c>
      <c r="D15" s="37" t="s">
        <v>75</v>
      </c>
      <c r="E15" s="38" t="s">
        <v>63</v>
      </c>
      <c r="F15" s="37">
        <v>15</v>
      </c>
      <c r="G15" s="33"/>
      <c r="H15" s="36"/>
      <c r="I15" s="31">
        <v>1976</v>
      </c>
      <c r="J15" s="87">
        <f>7505.34+703.6</f>
        <v>8208.94</v>
      </c>
      <c r="K15" s="87">
        <v>7505.34</v>
      </c>
      <c r="L15" s="87">
        <v>7259.94</v>
      </c>
      <c r="M15" s="97">
        <v>411</v>
      </c>
      <c r="N15" s="83">
        <v>11996367.84</v>
      </c>
      <c r="O15" s="84">
        <v>0</v>
      </c>
      <c r="P15" s="84">
        <v>0</v>
      </c>
      <c r="Q15" s="84">
        <v>0</v>
      </c>
      <c r="R15" s="88">
        <v>11996367.84</v>
      </c>
      <c r="S15" s="83">
        <f t="shared" si="0"/>
        <v>1598.3776671010239</v>
      </c>
      <c r="T15" s="83">
        <f>1118.12566875*12932/K15</f>
        <v>1926.5750983000103</v>
      </c>
      <c r="U15" s="28" t="s">
        <v>87</v>
      </c>
    </row>
    <row r="16" spans="1:21" ht="12.75" customHeight="1" x14ac:dyDescent="0.25">
      <c r="A16" s="33">
        <v>7</v>
      </c>
      <c r="B16" s="33" t="s">
        <v>58</v>
      </c>
      <c r="C16" s="33" t="s">
        <v>59</v>
      </c>
      <c r="D16" s="41" t="s">
        <v>75</v>
      </c>
      <c r="E16" s="42" t="s">
        <v>64</v>
      </c>
      <c r="F16" s="37">
        <v>5</v>
      </c>
      <c r="G16" s="33"/>
      <c r="H16" s="36"/>
      <c r="I16" s="31">
        <v>1975</v>
      </c>
      <c r="J16" s="87">
        <v>364.7</v>
      </c>
      <c r="K16" s="87">
        <v>2296.35</v>
      </c>
      <c r="L16" s="87">
        <v>1603.55</v>
      </c>
      <c r="M16" s="97">
        <v>76</v>
      </c>
      <c r="N16" s="83">
        <v>8424411.3000000007</v>
      </c>
      <c r="O16" s="84">
        <v>0</v>
      </c>
      <c r="P16" s="84">
        <v>0</v>
      </c>
      <c r="Q16" s="84">
        <v>0</v>
      </c>
      <c r="R16" s="88">
        <v>8424411.3000000007</v>
      </c>
      <c r="S16" s="83">
        <f t="shared" si="0"/>
        <v>3668.6094454242607</v>
      </c>
      <c r="T16" s="83">
        <f>777.056459874*12932/K16</f>
        <v>4376.0289760230662</v>
      </c>
      <c r="U16" s="28" t="s">
        <v>87</v>
      </c>
    </row>
    <row r="17" spans="1:21" ht="13.5" customHeight="1" x14ac:dyDescent="0.25">
      <c r="A17" s="33">
        <v>8</v>
      </c>
      <c r="B17" s="33" t="s">
        <v>58</v>
      </c>
      <c r="C17" s="33" t="s">
        <v>59</v>
      </c>
      <c r="D17" s="41" t="s">
        <v>75</v>
      </c>
      <c r="E17" s="38" t="s">
        <v>64</v>
      </c>
      <c r="F17" s="37">
        <v>17</v>
      </c>
      <c r="G17" s="33"/>
      <c r="H17" s="36"/>
      <c r="I17" s="41">
        <v>1975</v>
      </c>
      <c r="J17" s="86">
        <v>5497.1</v>
      </c>
      <c r="K17" s="86">
        <v>4522.3</v>
      </c>
      <c r="L17" s="86">
        <v>4028.8</v>
      </c>
      <c r="M17" s="101">
        <v>233</v>
      </c>
      <c r="N17" s="83">
        <v>13082363.02</v>
      </c>
      <c r="O17" s="84">
        <v>0</v>
      </c>
      <c r="P17" s="84">
        <v>0</v>
      </c>
      <c r="Q17" s="84">
        <v>0</v>
      </c>
      <c r="R17" s="88">
        <v>13082363.02</v>
      </c>
      <c r="S17" s="83">
        <f t="shared" si="0"/>
        <v>2892.8560732370693</v>
      </c>
      <c r="T17" s="83">
        <f>1160.5134889*12932/K17</f>
        <v>3318.6123075547398</v>
      </c>
      <c r="U17" s="28" t="s">
        <v>87</v>
      </c>
    </row>
    <row r="18" spans="1:21" ht="12" customHeight="1" x14ac:dyDescent="0.25">
      <c r="A18" s="33">
        <v>9</v>
      </c>
      <c r="B18" s="33" t="s">
        <v>58</v>
      </c>
      <c r="C18" s="33" t="s">
        <v>59</v>
      </c>
      <c r="D18" s="41" t="s">
        <v>75</v>
      </c>
      <c r="E18" s="37" t="s">
        <v>64</v>
      </c>
      <c r="F18" s="37">
        <v>21</v>
      </c>
      <c r="G18" s="33"/>
      <c r="H18" s="36"/>
      <c r="I18" s="41">
        <v>1976</v>
      </c>
      <c r="J18" s="86">
        <v>5416</v>
      </c>
      <c r="K18" s="86">
        <v>4442.5</v>
      </c>
      <c r="L18" s="86">
        <v>4061.5</v>
      </c>
      <c r="M18" s="101">
        <v>205</v>
      </c>
      <c r="N18" s="83">
        <v>9675749.5800000001</v>
      </c>
      <c r="O18" s="84">
        <v>0</v>
      </c>
      <c r="P18" s="84">
        <v>0</v>
      </c>
      <c r="Q18" s="84">
        <v>0</v>
      </c>
      <c r="R18" s="88">
        <v>9675749.5800000001</v>
      </c>
      <c r="S18" s="83">
        <f t="shared" si="0"/>
        <v>2177.9965289814295</v>
      </c>
      <c r="T18" s="83">
        <f>856.609675583*12932/K18</f>
        <v>2493.5681090915828</v>
      </c>
      <c r="U18" s="28" t="s">
        <v>87</v>
      </c>
    </row>
    <row r="19" spans="1:21" ht="12" customHeight="1" x14ac:dyDescent="0.25">
      <c r="A19" s="33">
        <v>10</v>
      </c>
      <c r="B19" s="33" t="s">
        <v>58</v>
      </c>
      <c r="C19" s="33" t="s">
        <v>59</v>
      </c>
      <c r="D19" s="44" t="s">
        <v>75</v>
      </c>
      <c r="E19" s="38" t="s">
        <v>65</v>
      </c>
      <c r="F19" s="38">
        <v>11</v>
      </c>
      <c r="G19" s="33"/>
      <c r="H19" s="36"/>
      <c r="I19" s="39">
        <v>1971</v>
      </c>
      <c r="J19" s="91">
        <v>2190.1999999999998</v>
      </c>
      <c r="K19" s="91">
        <v>1954.1</v>
      </c>
      <c r="L19" s="91">
        <v>1720.8</v>
      </c>
      <c r="M19" s="146">
        <v>91</v>
      </c>
      <c r="N19" s="83">
        <v>4778939.59</v>
      </c>
      <c r="O19" s="84">
        <v>0</v>
      </c>
      <c r="P19" s="84">
        <v>0</v>
      </c>
      <c r="Q19" s="84">
        <v>0</v>
      </c>
      <c r="R19" s="88">
        <v>4778939.59</v>
      </c>
      <c r="S19" s="83">
        <f t="shared" si="0"/>
        <v>2445.5962284427615</v>
      </c>
      <c r="T19" s="83">
        <f>413.608597988*12932/K19+103.182553956*4561/K19</f>
        <v>2978.0471919421384</v>
      </c>
      <c r="U19" s="28" t="s">
        <v>87</v>
      </c>
    </row>
    <row r="20" spans="1:21" ht="12" customHeight="1" x14ac:dyDescent="0.25">
      <c r="A20" s="33">
        <v>11</v>
      </c>
      <c r="B20" s="33" t="s">
        <v>58</v>
      </c>
      <c r="C20" s="33" t="s">
        <v>59</v>
      </c>
      <c r="D20" s="41" t="s">
        <v>75</v>
      </c>
      <c r="E20" s="45" t="s">
        <v>66</v>
      </c>
      <c r="F20" s="38">
        <v>45</v>
      </c>
      <c r="G20" s="33"/>
      <c r="H20" s="36"/>
      <c r="I20" s="46">
        <v>1960</v>
      </c>
      <c r="J20" s="86">
        <v>3914.5</v>
      </c>
      <c r="K20" s="86">
        <v>2697.2</v>
      </c>
      <c r="L20" s="86">
        <v>2675.2</v>
      </c>
      <c r="M20" s="104">
        <v>96</v>
      </c>
      <c r="N20" s="83">
        <v>14358397.16</v>
      </c>
      <c r="O20" s="84">
        <v>0</v>
      </c>
      <c r="P20" s="84">
        <v>0</v>
      </c>
      <c r="Q20" s="84">
        <v>0</v>
      </c>
      <c r="R20" s="88">
        <v>14358397.16</v>
      </c>
      <c r="S20" s="83">
        <f t="shared" si="0"/>
        <v>5323.4454842058431</v>
      </c>
      <c r="T20" s="83">
        <f>1190.89051697*12932/K20</f>
        <v>5709.8458273231645</v>
      </c>
      <c r="U20" s="28" t="s">
        <v>87</v>
      </c>
    </row>
    <row r="21" spans="1:21" ht="10.5" customHeight="1" x14ac:dyDescent="0.25">
      <c r="A21" s="33">
        <v>12</v>
      </c>
      <c r="B21" s="33" t="s">
        <v>58</v>
      </c>
      <c r="C21" s="33" t="s">
        <v>59</v>
      </c>
      <c r="D21" s="41" t="s">
        <v>75</v>
      </c>
      <c r="E21" s="38" t="s">
        <v>67</v>
      </c>
      <c r="F21" s="37">
        <v>12</v>
      </c>
      <c r="G21" s="33"/>
      <c r="H21" s="36"/>
      <c r="I21" s="41">
        <v>1972</v>
      </c>
      <c r="J21" s="86">
        <v>3507.6</v>
      </c>
      <c r="K21" s="86">
        <v>3503.3</v>
      </c>
      <c r="L21" s="86">
        <v>3408.3</v>
      </c>
      <c r="M21" s="101">
        <v>173</v>
      </c>
      <c r="N21" s="83">
        <v>8171112.8300000001</v>
      </c>
      <c r="O21" s="84">
        <v>0</v>
      </c>
      <c r="P21" s="84">
        <v>0</v>
      </c>
      <c r="Q21" s="84">
        <v>0</v>
      </c>
      <c r="R21" s="88">
        <v>8171112.8300000001</v>
      </c>
      <c r="S21" s="83">
        <f t="shared" si="0"/>
        <v>2332.4045414323637</v>
      </c>
      <c r="T21" s="83">
        <f>752.901605008*12932/K21</f>
        <v>2779.2434435998789</v>
      </c>
      <c r="U21" s="28" t="s">
        <v>87</v>
      </c>
    </row>
    <row r="22" spans="1:21" ht="12.75" customHeight="1" x14ac:dyDescent="0.25">
      <c r="A22" s="33">
        <v>13</v>
      </c>
      <c r="B22" s="33" t="s">
        <v>58</v>
      </c>
      <c r="C22" s="33" t="s">
        <v>59</v>
      </c>
      <c r="D22" s="41" t="s">
        <v>75</v>
      </c>
      <c r="E22" s="38" t="s">
        <v>67</v>
      </c>
      <c r="F22" s="38">
        <v>14</v>
      </c>
      <c r="G22" s="33"/>
      <c r="H22" s="36" t="s">
        <v>84</v>
      </c>
      <c r="I22" s="39">
        <v>1972</v>
      </c>
      <c r="J22" s="91">
        <v>3772</v>
      </c>
      <c r="K22" s="91">
        <v>3465</v>
      </c>
      <c r="L22" s="91">
        <v>3415.2</v>
      </c>
      <c r="M22" s="146">
        <v>178</v>
      </c>
      <c r="N22" s="83">
        <v>615787.64</v>
      </c>
      <c r="O22" s="84">
        <v>0</v>
      </c>
      <c r="P22" s="84">
        <v>0</v>
      </c>
      <c r="Q22" s="84">
        <v>0</v>
      </c>
      <c r="R22" s="88">
        <v>615787.64</v>
      </c>
      <c r="S22" s="83">
        <f t="shared" si="0"/>
        <v>177.71649062049062</v>
      </c>
      <c r="T22" s="83">
        <f>215.602014388*4561/K22</f>
        <v>283.79820710639768</v>
      </c>
      <c r="U22" s="28" t="s">
        <v>87</v>
      </c>
    </row>
    <row r="23" spans="1:21" ht="11.25" customHeight="1" x14ac:dyDescent="0.25">
      <c r="A23" s="33">
        <v>14</v>
      </c>
      <c r="B23" s="33" t="s">
        <v>58</v>
      </c>
      <c r="C23" s="33" t="s">
        <v>59</v>
      </c>
      <c r="D23" s="41" t="s">
        <v>75</v>
      </c>
      <c r="E23" s="38" t="s">
        <v>67</v>
      </c>
      <c r="F23" s="38">
        <v>16</v>
      </c>
      <c r="G23" s="33"/>
      <c r="H23" s="36"/>
      <c r="I23" s="40">
        <v>1974</v>
      </c>
      <c r="J23" s="89">
        <v>8303.7999999999993</v>
      </c>
      <c r="K23" s="90">
        <v>7545.2</v>
      </c>
      <c r="L23" s="89">
        <v>7246.3</v>
      </c>
      <c r="M23" s="97">
        <v>406</v>
      </c>
      <c r="N23" s="83">
        <v>742166.6</v>
      </c>
      <c r="O23" s="84">
        <v>0</v>
      </c>
      <c r="P23" s="84">
        <v>0</v>
      </c>
      <c r="Q23" s="84">
        <v>0</v>
      </c>
      <c r="R23" s="88">
        <v>742166.6</v>
      </c>
      <c r="S23" s="83">
        <f t="shared" si="0"/>
        <v>98.362747177013205</v>
      </c>
      <c r="T23" s="83">
        <f>272.417697841*4561/K23</f>
        <v>164.67384825489069</v>
      </c>
      <c r="U23" s="28" t="s">
        <v>87</v>
      </c>
    </row>
    <row r="24" spans="1:21" ht="12" customHeight="1" x14ac:dyDescent="0.25">
      <c r="A24" s="33">
        <v>15</v>
      </c>
      <c r="B24" s="33" t="s">
        <v>58</v>
      </c>
      <c r="C24" s="33" t="s">
        <v>59</v>
      </c>
      <c r="D24" s="44" t="s">
        <v>76</v>
      </c>
      <c r="E24" s="38" t="s">
        <v>69</v>
      </c>
      <c r="F24" s="79" t="s">
        <v>78</v>
      </c>
      <c r="G24" s="33"/>
      <c r="H24" s="36"/>
      <c r="I24" s="47">
        <v>1954</v>
      </c>
      <c r="J24" s="92">
        <v>2110.3000000000002</v>
      </c>
      <c r="K24" s="92">
        <v>1939.1</v>
      </c>
      <c r="L24" s="93">
        <v>1939.1</v>
      </c>
      <c r="M24" s="147">
        <v>46</v>
      </c>
      <c r="N24" s="83">
        <v>12886743.58</v>
      </c>
      <c r="O24" s="84">
        <v>0</v>
      </c>
      <c r="P24" s="84">
        <v>0</v>
      </c>
      <c r="Q24" s="84">
        <v>0</v>
      </c>
      <c r="R24" s="88">
        <v>12886743.58</v>
      </c>
      <c r="S24" s="83">
        <f t="shared" si="0"/>
        <v>6645.7344025578877</v>
      </c>
      <c r="T24" s="83">
        <f>1071.44480269*12932/K24</f>
        <v>7145.5439061353618</v>
      </c>
      <c r="U24" s="28" t="s">
        <v>87</v>
      </c>
    </row>
    <row r="25" spans="1:21" ht="11.25" customHeight="1" x14ac:dyDescent="0.25">
      <c r="A25" s="33">
        <v>16</v>
      </c>
      <c r="B25" s="33" t="s">
        <v>58</v>
      </c>
      <c r="C25" s="33" t="s">
        <v>59</v>
      </c>
      <c r="D25" s="37" t="s">
        <v>76</v>
      </c>
      <c r="E25" s="38" t="s">
        <v>69</v>
      </c>
      <c r="F25" s="79" t="s">
        <v>79</v>
      </c>
      <c r="G25" s="33"/>
      <c r="H25" s="36"/>
      <c r="I25" s="46">
        <v>1953</v>
      </c>
      <c r="J25" s="86">
        <v>2539.9</v>
      </c>
      <c r="K25" s="86">
        <v>1928.7</v>
      </c>
      <c r="L25" s="86">
        <v>1625.8</v>
      </c>
      <c r="M25" s="104">
        <v>60</v>
      </c>
      <c r="N25" s="83">
        <v>9899367.0299999993</v>
      </c>
      <c r="O25" s="84">
        <v>0</v>
      </c>
      <c r="P25" s="84">
        <v>0</v>
      </c>
      <c r="Q25" s="84">
        <v>0</v>
      </c>
      <c r="R25" s="88">
        <v>9899367.0299999993</v>
      </c>
      <c r="S25" s="83">
        <f t="shared" si="0"/>
        <v>5132.6629491367239</v>
      </c>
      <c r="T25" s="135">
        <f>1519.12656877*24030/K25</f>
        <v>18927.05524319132</v>
      </c>
      <c r="U25" s="28" t="s">
        <v>87</v>
      </c>
    </row>
    <row r="26" spans="1:21" ht="12" customHeight="1" x14ac:dyDescent="0.25">
      <c r="A26" s="33">
        <v>17</v>
      </c>
      <c r="B26" s="33" t="s">
        <v>58</v>
      </c>
      <c r="C26" s="33" t="s">
        <v>59</v>
      </c>
      <c r="D26" s="38" t="s">
        <v>76</v>
      </c>
      <c r="E26" s="38" t="s">
        <v>69</v>
      </c>
      <c r="F26" s="79" t="s">
        <v>80</v>
      </c>
      <c r="G26" s="33"/>
      <c r="H26" s="36"/>
      <c r="I26" s="41">
        <v>1958</v>
      </c>
      <c r="J26" s="86">
        <v>2958.4</v>
      </c>
      <c r="K26" s="86">
        <v>2705.2</v>
      </c>
      <c r="L26" s="86">
        <v>2545.3000000000002</v>
      </c>
      <c r="M26" s="104">
        <v>130</v>
      </c>
      <c r="N26" s="83">
        <v>12196898.58</v>
      </c>
      <c r="O26" s="84">
        <v>0</v>
      </c>
      <c r="P26" s="84">
        <v>0</v>
      </c>
      <c r="Q26" s="84">
        <v>0</v>
      </c>
      <c r="R26" s="88">
        <v>12196898.58</v>
      </c>
      <c r="S26" s="83">
        <f t="shared" si="0"/>
        <v>4508.6864483217514</v>
      </c>
      <c r="T26" s="83">
        <f>1154.8555995*12932/K26</f>
        <v>5520.6981416287153</v>
      </c>
      <c r="U26" s="28" t="s">
        <v>87</v>
      </c>
    </row>
    <row r="27" spans="1:21" ht="11.25" customHeight="1" x14ac:dyDescent="0.25">
      <c r="A27" s="33">
        <v>18</v>
      </c>
      <c r="B27" s="33" t="s">
        <v>58</v>
      </c>
      <c r="C27" s="33" t="s">
        <v>59</v>
      </c>
      <c r="D27" s="37" t="s">
        <v>76</v>
      </c>
      <c r="E27" s="45" t="s">
        <v>69</v>
      </c>
      <c r="F27" s="38" t="s">
        <v>81</v>
      </c>
      <c r="G27" s="33"/>
      <c r="H27" s="36"/>
      <c r="I27" s="39">
        <v>1957</v>
      </c>
      <c r="J27" s="92">
        <v>1347</v>
      </c>
      <c r="K27" s="94">
        <v>1347.4</v>
      </c>
      <c r="L27" s="85">
        <v>1231</v>
      </c>
      <c r="M27" s="106">
        <v>36</v>
      </c>
      <c r="N27" s="83">
        <v>8192231.9699999997</v>
      </c>
      <c r="O27" s="84">
        <v>0</v>
      </c>
      <c r="P27" s="84">
        <v>0</v>
      </c>
      <c r="Q27" s="84">
        <v>0</v>
      </c>
      <c r="R27" s="88">
        <v>8192231.9699999997</v>
      </c>
      <c r="S27" s="83">
        <f t="shared" si="0"/>
        <v>6080.0296645391118</v>
      </c>
      <c r="T27" s="83">
        <f>810.764403339*12932/K27</f>
        <v>7781.5090277422787</v>
      </c>
      <c r="U27" s="28" t="s">
        <v>87</v>
      </c>
    </row>
    <row r="28" spans="1:21" ht="11.25" customHeight="1" x14ac:dyDescent="0.25">
      <c r="A28" s="33">
        <v>19</v>
      </c>
      <c r="B28" s="33" t="s">
        <v>58</v>
      </c>
      <c r="C28" s="33" t="s">
        <v>59</v>
      </c>
      <c r="D28" s="37" t="s">
        <v>76</v>
      </c>
      <c r="E28" s="45" t="s">
        <v>69</v>
      </c>
      <c r="F28" s="38">
        <v>40</v>
      </c>
      <c r="G28" s="33"/>
      <c r="H28" s="36" t="s">
        <v>84</v>
      </c>
      <c r="I28" s="39">
        <v>1958</v>
      </c>
      <c r="J28" s="92">
        <v>3876.9</v>
      </c>
      <c r="K28" s="94">
        <v>2956.1</v>
      </c>
      <c r="L28" s="85">
        <v>2688</v>
      </c>
      <c r="M28" s="106">
        <v>106</v>
      </c>
      <c r="N28" s="83">
        <v>12175541.119999999</v>
      </c>
      <c r="O28" s="84">
        <v>0</v>
      </c>
      <c r="P28" s="84">
        <v>0</v>
      </c>
      <c r="Q28" s="84">
        <v>0</v>
      </c>
      <c r="R28" s="88">
        <v>12175541.119999999</v>
      </c>
      <c r="S28" s="83">
        <f t="shared" si="0"/>
        <v>4118.7852643685937</v>
      </c>
      <c r="T28" s="83">
        <f>1180.56285145*12932/K28</f>
        <v>5164.5880704141946</v>
      </c>
      <c r="U28" s="28" t="s">
        <v>87</v>
      </c>
    </row>
    <row r="29" spans="1:21" ht="11.25" customHeight="1" x14ac:dyDescent="0.25">
      <c r="A29" s="33">
        <v>20</v>
      </c>
      <c r="B29" s="33" t="s">
        <v>58</v>
      </c>
      <c r="C29" s="33" t="s">
        <v>59</v>
      </c>
      <c r="D29" s="38" t="s">
        <v>76</v>
      </c>
      <c r="E29" s="38" t="s">
        <v>69</v>
      </c>
      <c r="F29" s="76">
        <v>110</v>
      </c>
      <c r="G29" s="33"/>
      <c r="H29" s="36"/>
      <c r="I29" s="47">
        <v>1967</v>
      </c>
      <c r="J29" s="92">
        <v>7208.2</v>
      </c>
      <c r="K29" s="92">
        <v>5270.8</v>
      </c>
      <c r="L29" s="92">
        <v>5093.5</v>
      </c>
      <c r="M29" s="147">
        <v>240</v>
      </c>
      <c r="N29" s="83">
        <v>13134984.689999999</v>
      </c>
      <c r="O29" s="84">
        <v>0</v>
      </c>
      <c r="P29" s="84">
        <v>0</v>
      </c>
      <c r="Q29" s="84">
        <v>0</v>
      </c>
      <c r="R29" s="88">
        <v>13134984.689999999</v>
      </c>
      <c r="S29" s="83">
        <f t="shared" si="0"/>
        <v>2492.028665477726</v>
      </c>
      <c r="T29" s="83">
        <f>1105.01873743*12932/K29</f>
        <v>2711.1828019360933</v>
      </c>
      <c r="U29" s="29" t="s">
        <v>87</v>
      </c>
    </row>
    <row r="30" spans="1:21" ht="11.25" customHeight="1" x14ac:dyDescent="0.25">
      <c r="A30" s="33">
        <v>21</v>
      </c>
      <c r="B30" s="33" t="s">
        <v>58</v>
      </c>
      <c r="C30" s="33" t="s">
        <v>59</v>
      </c>
      <c r="D30" s="37" t="s">
        <v>76</v>
      </c>
      <c r="E30" s="38" t="s">
        <v>69</v>
      </c>
      <c r="F30" s="37">
        <v>230</v>
      </c>
      <c r="G30" s="33"/>
      <c r="H30" s="36"/>
      <c r="I30" s="31">
        <v>1988</v>
      </c>
      <c r="J30" s="87">
        <f>3831.4+584.8</f>
        <v>4416.2</v>
      </c>
      <c r="K30" s="87">
        <v>3831.4</v>
      </c>
      <c r="L30" s="87">
        <v>3795.9</v>
      </c>
      <c r="M30" s="97">
        <v>166</v>
      </c>
      <c r="N30" s="83">
        <v>6596611.96</v>
      </c>
      <c r="O30" s="84">
        <v>0</v>
      </c>
      <c r="P30" s="84">
        <v>0</v>
      </c>
      <c r="Q30" s="84">
        <v>0</v>
      </c>
      <c r="R30" s="88">
        <v>6596611.96</v>
      </c>
      <c r="S30" s="83">
        <f t="shared" si="0"/>
        <v>1721.7236414887509</v>
      </c>
      <c r="T30" s="83">
        <f>587.454736292*12932/K30</f>
        <v>1982.8168945367606</v>
      </c>
      <c r="U30" s="28" t="s">
        <v>87</v>
      </c>
    </row>
    <row r="31" spans="1:21" ht="11.25" customHeight="1" x14ac:dyDescent="0.25">
      <c r="A31" s="33">
        <v>22</v>
      </c>
      <c r="B31" s="33" t="s">
        <v>58</v>
      </c>
      <c r="C31" s="33" t="s">
        <v>59</v>
      </c>
      <c r="D31" s="37" t="s">
        <v>76</v>
      </c>
      <c r="E31" s="38" t="s">
        <v>70</v>
      </c>
      <c r="F31" s="80">
        <v>34</v>
      </c>
      <c r="G31" s="33"/>
      <c r="H31" s="36"/>
      <c r="I31" s="41">
        <v>1983</v>
      </c>
      <c r="J31" s="86">
        <v>25683.21</v>
      </c>
      <c r="K31" s="86">
        <v>13872</v>
      </c>
      <c r="L31" s="86">
        <v>13284.8</v>
      </c>
      <c r="M31" s="104">
        <v>555</v>
      </c>
      <c r="N31" s="83">
        <v>40447817.549999997</v>
      </c>
      <c r="O31" s="84">
        <v>0</v>
      </c>
      <c r="P31" s="84">
        <v>0</v>
      </c>
      <c r="Q31" s="84">
        <v>0</v>
      </c>
      <c r="R31" s="88">
        <v>40447817.549999997</v>
      </c>
      <c r="S31" s="83">
        <f t="shared" si="0"/>
        <v>2915.7884623702421</v>
      </c>
      <c r="T31" s="83">
        <f>3801.98322804*12932/K31</f>
        <v>3544.3517232564359</v>
      </c>
      <c r="U31" s="28" t="s">
        <v>87</v>
      </c>
    </row>
    <row r="32" spans="1:21" ht="12" customHeight="1" x14ac:dyDescent="0.25">
      <c r="A32" s="33">
        <v>23</v>
      </c>
      <c r="B32" s="33" t="s">
        <v>58</v>
      </c>
      <c r="C32" s="33" t="s">
        <v>59</v>
      </c>
      <c r="D32" s="48" t="s">
        <v>76</v>
      </c>
      <c r="E32" s="38" t="s">
        <v>70</v>
      </c>
      <c r="F32" s="80">
        <v>60</v>
      </c>
      <c r="G32" s="33"/>
      <c r="H32" s="36"/>
      <c r="I32" s="31">
        <v>1973</v>
      </c>
      <c r="J32" s="87">
        <v>8299.2000000000007</v>
      </c>
      <c r="K32" s="87">
        <v>7533.9</v>
      </c>
      <c r="L32" s="87">
        <f>K32-124.6</f>
        <v>7409.2999999999993</v>
      </c>
      <c r="M32" s="97">
        <v>360</v>
      </c>
      <c r="N32" s="83">
        <v>11671841.460000001</v>
      </c>
      <c r="O32" s="84">
        <v>0</v>
      </c>
      <c r="P32" s="84">
        <v>0</v>
      </c>
      <c r="Q32" s="84">
        <v>0</v>
      </c>
      <c r="R32" s="88">
        <v>11671841.460000001</v>
      </c>
      <c r="S32" s="83">
        <f t="shared" si="0"/>
        <v>1549.2429498666031</v>
      </c>
      <c r="T32" s="83">
        <f>1151.71656232*12932/K32</f>
        <v>1976.9307508624008</v>
      </c>
      <c r="U32" s="28" t="s">
        <v>87</v>
      </c>
    </row>
    <row r="33" spans="1:21" ht="12" customHeight="1" x14ac:dyDescent="0.25">
      <c r="A33" s="33">
        <v>24</v>
      </c>
      <c r="B33" s="33" t="s">
        <v>58</v>
      </c>
      <c r="C33" s="33" t="s">
        <v>59</v>
      </c>
      <c r="D33" s="48" t="s">
        <v>76</v>
      </c>
      <c r="E33" s="38" t="s">
        <v>70</v>
      </c>
      <c r="F33" s="37">
        <v>76</v>
      </c>
      <c r="G33" s="33"/>
      <c r="H33" s="36"/>
      <c r="I33" s="40">
        <v>1974</v>
      </c>
      <c r="J33" s="87">
        <v>4676.3</v>
      </c>
      <c r="K33" s="88">
        <v>4173.5</v>
      </c>
      <c r="L33" s="87">
        <v>4063</v>
      </c>
      <c r="M33" s="97">
        <v>185</v>
      </c>
      <c r="N33" s="83">
        <v>10615340.02</v>
      </c>
      <c r="O33" s="84">
        <v>0</v>
      </c>
      <c r="P33" s="84">
        <v>0</v>
      </c>
      <c r="Q33" s="84">
        <v>0</v>
      </c>
      <c r="R33" s="83">
        <v>10615340.02</v>
      </c>
      <c r="S33" s="83">
        <f t="shared" si="0"/>
        <v>2543.5102479932907</v>
      </c>
      <c r="T33" s="83">
        <f>976.24951622*12932/K33</f>
        <v>3025.0050901538375</v>
      </c>
      <c r="U33" s="28" t="s">
        <v>87</v>
      </c>
    </row>
    <row r="34" spans="1:21" ht="10.5" customHeight="1" x14ac:dyDescent="0.25">
      <c r="A34" s="33">
        <v>25</v>
      </c>
      <c r="B34" s="33" t="s">
        <v>58</v>
      </c>
      <c r="C34" s="33" t="s">
        <v>59</v>
      </c>
      <c r="D34" s="49" t="s">
        <v>77</v>
      </c>
      <c r="E34" s="38" t="s">
        <v>71</v>
      </c>
      <c r="F34" s="38">
        <v>6</v>
      </c>
      <c r="G34" s="33"/>
      <c r="H34" s="36"/>
      <c r="I34" s="40">
        <v>1969</v>
      </c>
      <c r="J34" s="89">
        <v>5792.7</v>
      </c>
      <c r="K34" s="90">
        <v>5310.3</v>
      </c>
      <c r="L34" s="89">
        <v>4988.6000000000004</v>
      </c>
      <c r="M34" s="97">
        <v>266</v>
      </c>
      <c r="N34" s="83">
        <v>909300.74</v>
      </c>
      <c r="O34" s="84">
        <v>0</v>
      </c>
      <c r="P34" s="84">
        <v>0</v>
      </c>
      <c r="Q34" s="84">
        <v>0</v>
      </c>
      <c r="R34" s="83">
        <v>909300.74</v>
      </c>
      <c r="S34" s="83">
        <f t="shared" si="0"/>
        <v>171.23340300924616</v>
      </c>
      <c r="T34" s="83">
        <f>327.088741007*4561/K34</f>
        <v>280.9354928597117</v>
      </c>
      <c r="U34" s="28" t="s">
        <v>87</v>
      </c>
    </row>
    <row r="35" spans="1:21" ht="12" customHeight="1" x14ac:dyDescent="0.25">
      <c r="A35" s="33">
        <v>26</v>
      </c>
      <c r="B35" s="33" t="s">
        <v>58</v>
      </c>
      <c r="C35" s="33" t="s">
        <v>59</v>
      </c>
      <c r="D35" s="48" t="s">
        <v>77</v>
      </c>
      <c r="E35" s="38" t="s">
        <v>72</v>
      </c>
      <c r="F35" s="37">
        <v>33</v>
      </c>
      <c r="G35" s="33"/>
      <c r="H35" s="36"/>
      <c r="I35" s="39">
        <v>1964</v>
      </c>
      <c r="J35" s="91">
        <v>2193.9</v>
      </c>
      <c r="K35" s="91">
        <v>2034.3</v>
      </c>
      <c r="L35" s="91">
        <v>1982.8999999999999</v>
      </c>
      <c r="M35" s="146">
        <v>81</v>
      </c>
      <c r="N35" s="83">
        <v>510317.58</v>
      </c>
      <c r="O35" s="84">
        <v>0</v>
      </c>
      <c r="P35" s="84">
        <v>0</v>
      </c>
      <c r="Q35" s="84">
        <v>0</v>
      </c>
      <c r="R35" s="83">
        <v>510317.58</v>
      </c>
      <c r="S35" s="83">
        <f t="shared" si="0"/>
        <v>250.85659932163398</v>
      </c>
      <c r="T35" s="83">
        <f>186.843589928*4561/K35</f>
        <v>418.91245817313472</v>
      </c>
      <c r="U35" s="28" t="s">
        <v>87</v>
      </c>
    </row>
    <row r="36" spans="1:21" ht="10.5" customHeight="1" x14ac:dyDescent="0.25">
      <c r="A36" s="33">
        <v>27</v>
      </c>
      <c r="B36" s="33" t="s">
        <v>58</v>
      </c>
      <c r="C36" s="33" t="s">
        <v>59</v>
      </c>
      <c r="D36" s="37" t="s">
        <v>77</v>
      </c>
      <c r="E36" s="38" t="s">
        <v>73</v>
      </c>
      <c r="F36" s="79" t="s">
        <v>82</v>
      </c>
      <c r="G36" s="33"/>
      <c r="H36" s="36"/>
      <c r="I36" s="39">
        <v>1957</v>
      </c>
      <c r="J36" s="94">
        <v>3876.9</v>
      </c>
      <c r="K36" s="94">
        <v>3510.6</v>
      </c>
      <c r="L36" s="93">
        <v>3454.9</v>
      </c>
      <c r="M36" s="106">
        <v>122</v>
      </c>
      <c r="N36" s="83">
        <v>17325580.699999999</v>
      </c>
      <c r="O36" s="84">
        <v>0</v>
      </c>
      <c r="P36" s="84">
        <v>0</v>
      </c>
      <c r="Q36" s="84">
        <v>0</v>
      </c>
      <c r="R36" s="83">
        <v>17325580.699999999</v>
      </c>
      <c r="S36" s="83">
        <f t="shared" si="0"/>
        <v>4935.2192502706093</v>
      </c>
      <c r="T36" s="135">
        <f>2505.44263291*24030/K36</f>
        <v>17149.714142547517</v>
      </c>
      <c r="U36" s="28" t="s">
        <v>87</v>
      </c>
    </row>
    <row r="37" spans="1:21" ht="11.25" customHeight="1" x14ac:dyDescent="0.25">
      <c r="A37" s="33">
        <v>28</v>
      </c>
      <c r="B37" s="33" t="s">
        <v>58</v>
      </c>
      <c r="C37" s="33" t="s">
        <v>59</v>
      </c>
      <c r="D37" s="37" t="s">
        <v>77</v>
      </c>
      <c r="E37" s="38" t="s">
        <v>74</v>
      </c>
      <c r="F37" s="79" t="s">
        <v>83</v>
      </c>
      <c r="G37" s="33"/>
      <c r="H37" s="36"/>
      <c r="I37" s="32">
        <v>1991</v>
      </c>
      <c r="J37" s="86">
        <v>7950</v>
      </c>
      <c r="K37" s="86">
        <v>5063.8999999999996</v>
      </c>
      <c r="L37" s="86">
        <v>5003.3999999999996</v>
      </c>
      <c r="M37" s="104">
        <v>143</v>
      </c>
      <c r="N37" s="83">
        <v>8661822.2899999991</v>
      </c>
      <c r="O37" s="84">
        <v>0</v>
      </c>
      <c r="P37" s="84">
        <v>0</v>
      </c>
      <c r="Q37" s="84">
        <v>0</v>
      </c>
      <c r="R37" s="83">
        <v>8661822.2899999991</v>
      </c>
      <c r="S37" s="83">
        <f t="shared" si="0"/>
        <v>1710.5042141432493</v>
      </c>
      <c r="T37" s="83">
        <f>787.420261809*12932/K37</f>
        <v>2010.884659198244</v>
      </c>
      <c r="U37" s="28" t="s">
        <v>87</v>
      </c>
    </row>
    <row r="38" spans="1:21" ht="22.5" customHeight="1" x14ac:dyDescent="0.25">
      <c r="A38" s="209" t="s">
        <v>105</v>
      </c>
      <c r="B38" s="209"/>
      <c r="C38" s="209"/>
      <c r="D38" s="209"/>
      <c r="E38" s="209"/>
      <c r="F38" s="209"/>
      <c r="G38" s="209"/>
      <c r="H38" s="209"/>
      <c r="I38" s="66" t="s">
        <v>0</v>
      </c>
      <c r="J38" s="173">
        <f t="shared" ref="J38:Q38" si="1">SUM(J10:J37)</f>
        <v>149093.19999999998</v>
      </c>
      <c r="K38" s="173">
        <f t="shared" si="1"/>
        <v>122781.64</v>
      </c>
      <c r="L38" s="173">
        <f t="shared" si="1"/>
        <v>116546.98999999999</v>
      </c>
      <c r="M38" s="177">
        <f t="shared" si="1"/>
        <v>5418</v>
      </c>
      <c r="N38" s="173">
        <f>SUM(N10:N37)</f>
        <v>284832194.73000008</v>
      </c>
      <c r="O38" s="176">
        <f t="shared" si="1"/>
        <v>0</v>
      </c>
      <c r="P38" s="176">
        <f t="shared" si="1"/>
        <v>0</v>
      </c>
      <c r="Q38" s="176">
        <f t="shared" si="1"/>
        <v>0</v>
      </c>
      <c r="R38" s="173">
        <f>SUM(R10:R37)</f>
        <v>284832194.73000008</v>
      </c>
      <c r="S38" s="66" t="s">
        <v>0</v>
      </c>
      <c r="T38" s="66" t="s">
        <v>0</v>
      </c>
      <c r="U38" s="66" t="s">
        <v>0</v>
      </c>
    </row>
    <row r="39" spans="1:21" ht="16.5" customHeight="1" x14ac:dyDescent="0.25">
      <c r="A39" s="24"/>
      <c r="B39" s="25"/>
      <c r="C39" s="25"/>
      <c r="D39" s="25"/>
      <c r="E39" s="25"/>
      <c r="F39" s="62"/>
      <c r="G39" s="25"/>
      <c r="H39" s="25"/>
      <c r="I39" s="55"/>
      <c r="J39" s="56"/>
      <c r="K39" s="56"/>
      <c r="L39" s="56"/>
      <c r="M39" s="55"/>
      <c r="N39" s="56"/>
      <c r="O39" s="57"/>
      <c r="P39" s="57"/>
      <c r="Q39" s="57"/>
      <c r="R39" s="56"/>
      <c r="S39" s="58"/>
      <c r="T39" s="55"/>
      <c r="U39" s="59"/>
    </row>
    <row r="40" spans="1:21" ht="15.75" x14ac:dyDescent="0.25">
      <c r="A40" s="206" t="s">
        <v>89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8"/>
    </row>
    <row r="41" spans="1:21" ht="9.75" customHeight="1" x14ac:dyDescent="0.25">
      <c r="A41" s="33">
        <v>1</v>
      </c>
      <c r="B41" s="33" t="s">
        <v>58</v>
      </c>
      <c r="C41" s="33" t="s">
        <v>59</v>
      </c>
      <c r="D41" s="39" t="s">
        <v>75</v>
      </c>
      <c r="E41" s="31" t="s">
        <v>93</v>
      </c>
      <c r="F41" s="31">
        <v>7</v>
      </c>
      <c r="G41" s="97"/>
      <c r="H41" s="36"/>
      <c r="I41" s="102">
        <v>1998</v>
      </c>
      <c r="J41" s="85">
        <v>4812.8</v>
      </c>
      <c r="K41" s="85">
        <v>4180.3</v>
      </c>
      <c r="L41" s="85">
        <v>4063.6</v>
      </c>
      <c r="M41" s="139">
        <v>186</v>
      </c>
      <c r="N41" s="83">
        <f>O41+P41+Q41+R41</f>
        <v>5202305.67</v>
      </c>
      <c r="O41" s="30">
        <v>0</v>
      </c>
      <c r="P41" s="30">
        <v>0</v>
      </c>
      <c r="Q41" s="30">
        <v>0</v>
      </c>
      <c r="R41" s="22">
        <v>5202305.67</v>
      </c>
      <c r="S41" s="179">
        <f>N41/K41</f>
        <v>1244.4814176016075</v>
      </c>
      <c r="T41" s="179">
        <v>9055</v>
      </c>
      <c r="U41" s="103" t="s">
        <v>101</v>
      </c>
    </row>
    <row r="42" spans="1:21" ht="9.75" customHeight="1" x14ac:dyDescent="0.25">
      <c r="A42" s="33">
        <v>2</v>
      </c>
      <c r="B42" s="33" t="s">
        <v>58</v>
      </c>
      <c r="C42" s="33" t="s">
        <v>59</v>
      </c>
      <c r="D42" s="39" t="s">
        <v>77</v>
      </c>
      <c r="E42" s="31" t="s">
        <v>110</v>
      </c>
      <c r="F42" s="39">
        <v>11</v>
      </c>
      <c r="G42" s="97"/>
      <c r="H42" s="36"/>
      <c r="I42" s="102">
        <v>1955</v>
      </c>
      <c r="J42" s="85">
        <f>K42+231</f>
        <v>2216.6</v>
      </c>
      <c r="K42" s="85">
        <v>1985.6</v>
      </c>
      <c r="L42" s="85">
        <v>1985.6</v>
      </c>
      <c r="M42" s="106">
        <v>71</v>
      </c>
      <c r="N42" s="83">
        <f t="shared" ref="N42:N59" si="2">O42+P42+Q42+R42</f>
        <v>16516198.59</v>
      </c>
      <c r="O42" s="30">
        <v>0</v>
      </c>
      <c r="P42" s="30">
        <v>0</v>
      </c>
      <c r="Q42" s="30">
        <v>0</v>
      </c>
      <c r="R42" s="22">
        <v>16516198.59</v>
      </c>
      <c r="S42" s="179">
        <f>N42/K42</f>
        <v>8317.9888144641427</v>
      </c>
      <c r="T42" s="179">
        <v>16142</v>
      </c>
      <c r="U42" s="103" t="s">
        <v>101</v>
      </c>
    </row>
    <row r="43" spans="1:21" ht="9.75" customHeight="1" x14ac:dyDescent="0.25">
      <c r="A43" s="33">
        <v>3</v>
      </c>
      <c r="B43" s="33" t="s">
        <v>58</v>
      </c>
      <c r="C43" s="33" t="s">
        <v>59</v>
      </c>
      <c r="D43" s="39" t="s">
        <v>77</v>
      </c>
      <c r="E43" s="31" t="s">
        <v>94</v>
      </c>
      <c r="F43" s="39">
        <v>4</v>
      </c>
      <c r="G43" s="39"/>
      <c r="H43" s="36"/>
      <c r="I43" s="100">
        <v>1999</v>
      </c>
      <c r="J43" s="108">
        <v>6405.9</v>
      </c>
      <c r="K43" s="108">
        <v>6405.9</v>
      </c>
      <c r="L43" s="108">
        <v>4298.3</v>
      </c>
      <c r="M43" s="139">
        <v>167</v>
      </c>
      <c r="N43" s="83">
        <f t="shared" si="2"/>
        <v>6913779.3300000001</v>
      </c>
      <c r="O43" s="30">
        <v>0</v>
      </c>
      <c r="P43" s="30">
        <v>0</v>
      </c>
      <c r="Q43" s="30">
        <v>0</v>
      </c>
      <c r="R43" s="22">
        <v>6913779.3300000001</v>
      </c>
      <c r="S43" s="179">
        <f t="shared" ref="S43:S58" si="3">N43/K43</f>
        <v>1079.2830562450242</v>
      </c>
      <c r="T43" s="179">
        <v>7148</v>
      </c>
      <c r="U43" s="103" t="s">
        <v>101</v>
      </c>
    </row>
    <row r="44" spans="1:21" ht="10.5" customHeight="1" x14ac:dyDescent="0.25">
      <c r="A44" s="33">
        <v>4</v>
      </c>
      <c r="B44" s="33" t="s">
        <v>58</v>
      </c>
      <c r="C44" s="33" t="s">
        <v>59</v>
      </c>
      <c r="D44" s="39" t="s">
        <v>77</v>
      </c>
      <c r="E44" s="31" t="s">
        <v>94</v>
      </c>
      <c r="F44" s="39">
        <v>18</v>
      </c>
      <c r="G44" s="39"/>
      <c r="H44" s="36"/>
      <c r="I44" s="100">
        <v>1998</v>
      </c>
      <c r="J44" s="108">
        <v>3306.99</v>
      </c>
      <c r="K44" s="108">
        <v>2078.5</v>
      </c>
      <c r="L44" s="108">
        <v>2034.1</v>
      </c>
      <c r="M44" s="139">
        <v>39</v>
      </c>
      <c r="N44" s="83">
        <f t="shared" si="2"/>
        <v>2755942.12</v>
      </c>
      <c r="O44" s="30">
        <v>0</v>
      </c>
      <c r="P44" s="30">
        <v>0</v>
      </c>
      <c r="Q44" s="30">
        <v>0</v>
      </c>
      <c r="R44" s="22">
        <v>2755942.12</v>
      </c>
      <c r="S44" s="179">
        <f t="shared" si="3"/>
        <v>1325.9283714216983</v>
      </c>
      <c r="T44" s="179">
        <v>11257</v>
      </c>
      <c r="U44" s="103" t="s">
        <v>101</v>
      </c>
    </row>
    <row r="45" spans="1:21" ht="10.5" customHeight="1" x14ac:dyDescent="0.25">
      <c r="A45" s="33">
        <v>5</v>
      </c>
      <c r="B45" s="33" t="s">
        <v>58</v>
      </c>
      <c r="C45" s="33" t="s">
        <v>59</v>
      </c>
      <c r="D45" s="98" t="s">
        <v>77</v>
      </c>
      <c r="E45" s="32" t="s">
        <v>94</v>
      </c>
      <c r="F45" s="48">
        <v>57</v>
      </c>
      <c r="G45" s="43"/>
      <c r="H45" s="36"/>
      <c r="I45" s="100">
        <v>1986</v>
      </c>
      <c r="J45" s="108">
        <v>5143.3</v>
      </c>
      <c r="K45" s="108">
        <v>4467.1000000000004</v>
      </c>
      <c r="L45" s="108">
        <v>4222.1000000000004</v>
      </c>
      <c r="M45" s="139">
        <v>209</v>
      </c>
      <c r="N45" s="83">
        <f t="shared" si="2"/>
        <v>12949535.720000001</v>
      </c>
      <c r="O45" s="30">
        <v>0</v>
      </c>
      <c r="P45" s="30">
        <v>0</v>
      </c>
      <c r="Q45" s="30">
        <v>0</v>
      </c>
      <c r="R45" s="86">
        <v>12949535.720000001</v>
      </c>
      <c r="S45" s="179">
        <f t="shared" si="3"/>
        <v>2898.8685545432159</v>
      </c>
      <c r="T45" s="179">
        <v>10405</v>
      </c>
      <c r="U45" s="103" t="s">
        <v>101</v>
      </c>
    </row>
    <row r="46" spans="1:21" ht="10.5" customHeight="1" x14ac:dyDescent="0.25">
      <c r="A46" s="33">
        <v>6</v>
      </c>
      <c r="B46" s="33" t="s">
        <v>58</v>
      </c>
      <c r="C46" s="70" t="s">
        <v>59</v>
      </c>
      <c r="D46" s="48" t="s">
        <v>75</v>
      </c>
      <c r="E46" s="114" t="s">
        <v>111</v>
      </c>
      <c r="F46" s="115">
        <v>4</v>
      </c>
      <c r="G46" s="43"/>
      <c r="H46" s="36"/>
      <c r="I46" s="100">
        <v>1954</v>
      </c>
      <c r="J46" s="85">
        <f>264.3+K46</f>
        <v>2295.7000000000003</v>
      </c>
      <c r="K46" s="85">
        <v>2031.4</v>
      </c>
      <c r="L46" s="85">
        <v>2031.4</v>
      </c>
      <c r="M46" s="106">
        <v>78</v>
      </c>
      <c r="N46" s="83">
        <f t="shared" si="2"/>
        <v>16012531.960000001</v>
      </c>
      <c r="O46" s="30">
        <v>0</v>
      </c>
      <c r="P46" s="30">
        <v>0</v>
      </c>
      <c r="Q46" s="30">
        <v>0</v>
      </c>
      <c r="R46" s="86">
        <v>16012531.960000001</v>
      </c>
      <c r="S46" s="179">
        <f t="shared" si="3"/>
        <v>7882.5105641429554</v>
      </c>
      <c r="T46" s="179">
        <v>15635</v>
      </c>
      <c r="U46" s="103" t="s">
        <v>101</v>
      </c>
    </row>
    <row r="47" spans="1:21" ht="10.5" customHeight="1" x14ac:dyDescent="0.25">
      <c r="A47" s="33">
        <v>7</v>
      </c>
      <c r="B47" s="33" t="s">
        <v>58</v>
      </c>
      <c r="C47" s="33" t="s">
        <v>59</v>
      </c>
      <c r="D47" s="98" t="s">
        <v>76</v>
      </c>
      <c r="E47" s="98" t="s">
        <v>69</v>
      </c>
      <c r="F47" s="74" t="s">
        <v>114</v>
      </c>
      <c r="G47" s="43"/>
      <c r="H47" s="36"/>
      <c r="I47" s="100">
        <v>1954</v>
      </c>
      <c r="J47" s="85">
        <v>2190.9</v>
      </c>
      <c r="K47" s="85">
        <v>1940.4</v>
      </c>
      <c r="L47" s="85">
        <v>1940.4</v>
      </c>
      <c r="M47" s="106">
        <v>52</v>
      </c>
      <c r="N47" s="83">
        <f t="shared" si="2"/>
        <v>13836957.35</v>
      </c>
      <c r="O47" s="30">
        <v>0</v>
      </c>
      <c r="P47" s="30">
        <v>0</v>
      </c>
      <c r="Q47" s="30">
        <v>0</v>
      </c>
      <c r="R47" s="86">
        <v>13836957.35</v>
      </c>
      <c r="S47" s="179">
        <f t="shared" si="3"/>
        <v>7130.981936714079</v>
      </c>
      <c r="T47" s="179">
        <v>14930</v>
      </c>
      <c r="U47" s="103" t="s">
        <v>101</v>
      </c>
    </row>
    <row r="48" spans="1:21" ht="10.5" customHeight="1" x14ac:dyDescent="0.25">
      <c r="A48" s="33">
        <v>8</v>
      </c>
      <c r="B48" s="33" t="s">
        <v>58</v>
      </c>
      <c r="C48" s="33" t="s">
        <v>59</v>
      </c>
      <c r="D48" s="98" t="s">
        <v>76</v>
      </c>
      <c r="E48" s="98" t="s">
        <v>69</v>
      </c>
      <c r="F48" s="74" t="s">
        <v>112</v>
      </c>
      <c r="G48" s="43"/>
      <c r="H48" s="36"/>
      <c r="I48" s="101">
        <v>1954</v>
      </c>
      <c r="J48" s="85">
        <f>K48+267.2</f>
        <v>2332.1</v>
      </c>
      <c r="K48" s="85">
        <f>L48+142.6</f>
        <v>2064.9</v>
      </c>
      <c r="L48" s="85">
        <f>0.6+1921.7</f>
        <v>1922.3</v>
      </c>
      <c r="M48" s="106">
        <v>73</v>
      </c>
      <c r="N48" s="83">
        <f t="shared" si="2"/>
        <v>16239882.289999999</v>
      </c>
      <c r="O48" s="30">
        <v>0</v>
      </c>
      <c r="P48" s="30">
        <v>0</v>
      </c>
      <c r="Q48" s="30">
        <v>0</v>
      </c>
      <c r="R48" s="86">
        <v>16239882.289999999</v>
      </c>
      <c r="S48" s="179">
        <f>N48/K48</f>
        <v>7864.7306358661426</v>
      </c>
      <c r="T48" s="179">
        <v>15149</v>
      </c>
      <c r="U48" s="103" t="s">
        <v>101</v>
      </c>
    </row>
    <row r="49" spans="1:24" ht="10.5" customHeight="1" x14ac:dyDescent="0.25">
      <c r="A49" s="33">
        <v>9</v>
      </c>
      <c r="B49" s="33" t="s">
        <v>58</v>
      </c>
      <c r="C49" s="33" t="s">
        <v>59</v>
      </c>
      <c r="D49" s="98" t="s">
        <v>76</v>
      </c>
      <c r="E49" s="98" t="s">
        <v>69</v>
      </c>
      <c r="F49" s="74" t="s">
        <v>95</v>
      </c>
      <c r="G49" s="43"/>
      <c r="H49" s="36"/>
      <c r="I49" s="101">
        <v>1954</v>
      </c>
      <c r="J49" s="108">
        <f>K49+730.7</f>
        <v>2823.7</v>
      </c>
      <c r="K49" s="108">
        <f>1871.1+221.9</f>
        <v>2093</v>
      </c>
      <c r="L49" s="108">
        <v>1871.1</v>
      </c>
      <c r="M49" s="140">
        <v>60</v>
      </c>
      <c r="N49" s="83">
        <f t="shared" si="2"/>
        <v>15781669.82</v>
      </c>
      <c r="O49" s="30">
        <v>0</v>
      </c>
      <c r="P49" s="30">
        <v>0</v>
      </c>
      <c r="Q49" s="30">
        <v>0</v>
      </c>
      <c r="R49" s="86">
        <v>15781669.82</v>
      </c>
      <c r="S49" s="179">
        <f t="shared" si="3"/>
        <v>7540.2149163879603</v>
      </c>
      <c r="T49" s="179">
        <v>17052</v>
      </c>
      <c r="U49" s="103" t="s">
        <v>101</v>
      </c>
    </row>
    <row r="50" spans="1:24" ht="10.5" customHeight="1" x14ac:dyDescent="0.25">
      <c r="A50" s="33">
        <v>10</v>
      </c>
      <c r="B50" s="33" t="s">
        <v>58</v>
      </c>
      <c r="C50" s="33" t="s">
        <v>59</v>
      </c>
      <c r="D50" s="48" t="s">
        <v>76</v>
      </c>
      <c r="E50" s="32" t="s">
        <v>69</v>
      </c>
      <c r="F50" s="99" t="s">
        <v>96</v>
      </c>
      <c r="G50" s="100"/>
      <c r="H50" s="36"/>
      <c r="I50" s="101">
        <v>1957</v>
      </c>
      <c r="J50" s="108">
        <v>1449</v>
      </c>
      <c r="K50" s="108">
        <v>2627.9</v>
      </c>
      <c r="L50" s="141">
        <v>2055.6</v>
      </c>
      <c r="M50" s="139">
        <v>67</v>
      </c>
      <c r="N50" s="83">
        <f t="shared" si="2"/>
        <v>18825615.050000001</v>
      </c>
      <c r="O50" s="30">
        <v>0</v>
      </c>
      <c r="P50" s="30">
        <v>0</v>
      </c>
      <c r="Q50" s="30">
        <v>0</v>
      </c>
      <c r="R50" s="86">
        <v>18825615.050000001</v>
      </c>
      <c r="S50" s="179">
        <f t="shared" si="3"/>
        <v>7163.7486395981587</v>
      </c>
      <c r="T50" s="179">
        <v>12048</v>
      </c>
      <c r="U50" s="103" t="s">
        <v>101</v>
      </c>
    </row>
    <row r="51" spans="1:24" ht="10.5" customHeight="1" x14ac:dyDescent="0.25">
      <c r="A51" s="33">
        <v>11</v>
      </c>
      <c r="B51" s="33" t="s">
        <v>58</v>
      </c>
      <c r="C51" s="33" t="s">
        <v>59</v>
      </c>
      <c r="D51" s="48" t="s">
        <v>76</v>
      </c>
      <c r="E51" s="32" t="s">
        <v>69</v>
      </c>
      <c r="F51" s="32">
        <v>36</v>
      </c>
      <c r="G51" s="101"/>
      <c r="H51" s="36" t="s">
        <v>84</v>
      </c>
      <c r="I51" s="101">
        <v>1956</v>
      </c>
      <c r="J51" s="86">
        <v>2353.8000000000002</v>
      </c>
      <c r="K51" s="86">
        <v>2078</v>
      </c>
      <c r="L51" s="86">
        <v>2078</v>
      </c>
      <c r="M51" s="101">
        <v>56</v>
      </c>
      <c r="N51" s="83">
        <f t="shared" si="2"/>
        <v>11047112.58</v>
      </c>
      <c r="O51" s="30">
        <v>0</v>
      </c>
      <c r="P51" s="30">
        <v>0</v>
      </c>
      <c r="Q51" s="30">
        <v>0</v>
      </c>
      <c r="R51" s="86">
        <v>11047112.58</v>
      </c>
      <c r="S51" s="179">
        <f t="shared" si="3"/>
        <v>5316.2235707410973</v>
      </c>
      <c r="T51" s="179">
        <v>12804</v>
      </c>
      <c r="U51" s="103" t="s">
        <v>101</v>
      </c>
    </row>
    <row r="52" spans="1:24" ht="10.5" customHeight="1" x14ac:dyDescent="0.25">
      <c r="A52" s="33">
        <v>12</v>
      </c>
      <c r="B52" s="33" t="s">
        <v>58</v>
      </c>
      <c r="C52" s="33" t="s">
        <v>59</v>
      </c>
      <c r="D52" s="98" t="s">
        <v>76</v>
      </c>
      <c r="E52" s="37" t="s">
        <v>69</v>
      </c>
      <c r="F52" s="37">
        <v>65</v>
      </c>
      <c r="G52" s="43"/>
      <c r="H52" s="36"/>
      <c r="I52" s="101">
        <v>1984</v>
      </c>
      <c r="J52" s="108">
        <v>1311.9</v>
      </c>
      <c r="K52" s="108">
        <v>1297.9000000000001</v>
      </c>
      <c r="L52" s="108">
        <v>1270.8</v>
      </c>
      <c r="M52" s="140">
        <v>69</v>
      </c>
      <c r="N52" s="83">
        <f t="shared" si="2"/>
        <v>7501405.2000000002</v>
      </c>
      <c r="O52" s="30">
        <v>0</v>
      </c>
      <c r="P52" s="30">
        <v>0</v>
      </c>
      <c r="Q52" s="30">
        <v>0</v>
      </c>
      <c r="R52" s="86">
        <v>7501405.2000000002</v>
      </c>
      <c r="S52" s="179">
        <f t="shared" si="3"/>
        <v>5779.6480468449026</v>
      </c>
      <c r="T52" s="179">
        <v>12092</v>
      </c>
      <c r="U52" s="107" t="s">
        <v>101</v>
      </c>
    </row>
    <row r="53" spans="1:24" ht="11.25" customHeight="1" x14ac:dyDescent="0.25">
      <c r="A53" s="33">
        <v>13</v>
      </c>
      <c r="B53" s="33" t="s">
        <v>58</v>
      </c>
      <c r="C53" s="33" t="s">
        <v>59</v>
      </c>
      <c r="D53" s="98" t="s">
        <v>76</v>
      </c>
      <c r="E53" s="98" t="s">
        <v>69</v>
      </c>
      <c r="F53" s="37">
        <v>95</v>
      </c>
      <c r="G53" s="43"/>
      <c r="H53" s="36"/>
      <c r="I53" s="101">
        <v>1971</v>
      </c>
      <c r="J53" s="86">
        <v>11269.7</v>
      </c>
      <c r="K53" s="86">
        <v>11033.96</v>
      </c>
      <c r="L53" s="86">
        <v>10416.73</v>
      </c>
      <c r="M53" s="103">
        <v>570</v>
      </c>
      <c r="N53" s="83">
        <f t="shared" si="2"/>
        <v>16105551.890000001</v>
      </c>
      <c r="O53" s="30">
        <v>0</v>
      </c>
      <c r="P53" s="30">
        <v>0</v>
      </c>
      <c r="Q53" s="30">
        <v>0</v>
      </c>
      <c r="R53" s="86">
        <v>16105551.890000001</v>
      </c>
      <c r="S53" s="179">
        <f t="shared" si="3"/>
        <v>1459.6347902294374</v>
      </c>
      <c r="T53" s="179">
        <v>8868</v>
      </c>
      <c r="U53" s="103" t="s">
        <v>101</v>
      </c>
    </row>
    <row r="54" spans="1:24" ht="12" customHeight="1" x14ac:dyDescent="0.25">
      <c r="A54" s="33">
        <v>14</v>
      </c>
      <c r="B54" s="33" t="s">
        <v>58</v>
      </c>
      <c r="C54" s="33" t="s">
        <v>59</v>
      </c>
      <c r="D54" s="98" t="s">
        <v>76</v>
      </c>
      <c r="E54" s="98" t="s">
        <v>97</v>
      </c>
      <c r="F54" s="37">
        <v>10</v>
      </c>
      <c r="G54" s="43"/>
      <c r="H54" s="36"/>
      <c r="I54" s="101">
        <v>1978</v>
      </c>
      <c r="J54" s="85">
        <v>7208.4</v>
      </c>
      <c r="K54" s="85">
        <v>4222.8</v>
      </c>
      <c r="L54" s="85">
        <v>4103.7</v>
      </c>
      <c r="M54" s="106">
        <v>184</v>
      </c>
      <c r="N54" s="83">
        <f t="shared" si="2"/>
        <v>12179873.66</v>
      </c>
      <c r="O54" s="30">
        <v>0</v>
      </c>
      <c r="P54" s="30">
        <v>0</v>
      </c>
      <c r="Q54" s="30">
        <v>0</v>
      </c>
      <c r="R54" s="86">
        <v>12179873.66</v>
      </c>
      <c r="S54" s="179">
        <f>N54/K54</f>
        <v>2884.3122241166998</v>
      </c>
      <c r="T54" s="179">
        <v>13562</v>
      </c>
      <c r="U54" s="103" t="s">
        <v>101</v>
      </c>
    </row>
    <row r="55" spans="1:24" ht="9.75" customHeight="1" x14ac:dyDescent="0.25">
      <c r="A55" s="33">
        <v>15</v>
      </c>
      <c r="B55" s="33" t="s">
        <v>58</v>
      </c>
      <c r="C55" s="33" t="s">
        <v>59</v>
      </c>
      <c r="D55" s="48" t="s">
        <v>76</v>
      </c>
      <c r="E55" s="32" t="s">
        <v>97</v>
      </c>
      <c r="F55" s="32">
        <v>50</v>
      </c>
      <c r="G55" s="101"/>
      <c r="H55" s="36"/>
      <c r="I55" s="143">
        <v>1975</v>
      </c>
      <c r="J55" s="86">
        <v>4025.1</v>
      </c>
      <c r="K55" s="86">
        <v>3410.2</v>
      </c>
      <c r="L55" s="86">
        <v>2668.2</v>
      </c>
      <c r="M55" s="101">
        <v>124</v>
      </c>
      <c r="N55" s="83">
        <f t="shared" si="2"/>
        <v>9337579.3100000005</v>
      </c>
      <c r="O55" s="30">
        <v>0</v>
      </c>
      <c r="P55" s="30">
        <v>0</v>
      </c>
      <c r="Q55" s="30">
        <v>0</v>
      </c>
      <c r="R55" s="86">
        <v>9337579.3100000005</v>
      </c>
      <c r="S55" s="179">
        <f t="shared" si="3"/>
        <v>2738.1324585068328</v>
      </c>
      <c r="T55" s="179">
        <v>11147</v>
      </c>
      <c r="U55" s="103" t="s">
        <v>101</v>
      </c>
    </row>
    <row r="56" spans="1:24" ht="9.75" customHeight="1" x14ac:dyDescent="0.25">
      <c r="A56" s="33">
        <v>16</v>
      </c>
      <c r="B56" s="33" t="s">
        <v>58</v>
      </c>
      <c r="C56" s="33" t="s">
        <v>59</v>
      </c>
      <c r="D56" s="48" t="s">
        <v>76</v>
      </c>
      <c r="E56" s="32" t="s">
        <v>97</v>
      </c>
      <c r="F56" s="32">
        <v>63</v>
      </c>
      <c r="G56" s="101"/>
      <c r="H56" s="36"/>
      <c r="I56" s="101">
        <v>2000</v>
      </c>
      <c r="J56" s="86">
        <v>23065.91</v>
      </c>
      <c r="K56" s="86">
        <v>14723</v>
      </c>
      <c r="L56" s="86">
        <v>14295.3</v>
      </c>
      <c r="M56" s="101">
        <v>656</v>
      </c>
      <c r="N56" s="83">
        <f t="shared" si="2"/>
        <v>20686284.66</v>
      </c>
      <c r="O56" s="30">
        <v>0</v>
      </c>
      <c r="P56" s="30">
        <v>0</v>
      </c>
      <c r="Q56" s="30">
        <v>0</v>
      </c>
      <c r="R56" s="22">
        <v>20686284.66</v>
      </c>
      <c r="S56" s="179">
        <f t="shared" si="3"/>
        <v>1405.0318997486925</v>
      </c>
      <c r="T56" s="179">
        <v>11098</v>
      </c>
      <c r="U56" s="103" t="s">
        <v>101</v>
      </c>
    </row>
    <row r="57" spans="1:24" ht="9.75" customHeight="1" x14ac:dyDescent="0.25">
      <c r="A57" s="33">
        <v>17</v>
      </c>
      <c r="B57" s="33" t="s">
        <v>58</v>
      </c>
      <c r="C57" s="33" t="s">
        <v>59</v>
      </c>
      <c r="D57" s="98" t="s">
        <v>76</v>
      </c>
      <c r="E57" s="37" t="s">
        <v>97</v>
      </c>
      <c r="F57" s="37">
        <v>80</v>
      </c>
      <c r="G57" s="43"/>
      <c r="H57" s="36"/>
      <c r="I57" s="101">
        <v>1979</v>
      </c>
      <c r="J57" s="108">
        <v>5920.9</v>
      </c>
      <c r="K57" s="108">
        <v>4269.5</v>
      </c>
      <c r="L57" s="108">
        <v>4269.5</v>
      </c>
      <c r="M57" s="140">
        <v>245</v>
      </c>
      <c r="N57" s="83">
        <f t="shared" si="2"/>
        <v>12159984.75</v>
      </c>
      <c r="O57" s="30">
        <v>0</v>
      </c>
      <c r="P57" s="30">
        <v>0</v>
      </c>
      <c r="Q57" s="30">
        <v>0</v>
      </c>
      <c r="R57" s="86">
        <v>12159984.75</v>
      </c>
      <c r="S57" s="179">
        <f t="shared" si="3"/>
        <v>2848.1051059843071</v>
      </c>
      <c r="T57" s="179">
        <v>11573</v>
      </c>
      <c r="U57" s="103" t="s">
        <v>101</v>
      </c>
      <c r="W57" s="181"/>
    </row>
    <row r="58" spans="1:24" ht="9.75" customHeight="1" x14ac:dyDescent="0.25">
      <c r="A58" s="33">
        <v>18</v>
      </c>
      <c r="B58" s="33" t="s">
        <v>58</v>
      </c>
      <c r="C58" s="33" t="s">
        <v>59</v>
      </c>
      <c r="D58" s="98" t="s">
        <v>98</v>
      </c>
      <c r="E58" s="37" t="s">
        <v>99</v>
      </c>
      <c r="F58" s="37">
        <v>1</v>
      </c>
      <c r="G58" s="43"/>
      <c r="H58" s="36"/>
      <c r="I58" s="101">
        <v>1978</v>
      </c>
      <c r="J58" s="86">
        <v>15226.9</v>
      </c>
      <c r="K58" s="86">
        <v>14862.3</v>
      </c>
      <c r="L58" s="86">
        <v>14591</v>
      </c>
      <c r="M58" s="104">
        <v>533</v>
      </c>
      <c r="N58" s="83">
        <f t="shared" si="2"/>
        <v>37716038.780000001</v>
      </c>
      <c r="O58" s="30">
        <v>0</v>
      </c>
      <c r="P58" s="30">
        <v>0</v>
      </c>
      <c r="Q58" s="30">
        <v>0</v>
      </c>
      <c r="R58" s="86">
        <v>37716038.780000001</v>
      </c>
      <c r="S58" s="179">
        <f t="shared" si="3"/>
        <v>2537.6986590231663</v>
      </c>
      <c r="T58" s="179">
        <v>8649</v>
      </c>
      <c r="U58" s="103" t="s">
        <v>101</v>
      </c>
      <c r="X58" s="152"/>
    </row>
    <row r="59" spans="1:24" ht="9.75" customHeight="1" x14ac:dyDescent="0.25">
      <c r="A59" s="33">
        <v>19</v>
      </c>
      <c r="B59" s="33" t="s">
        <v>58</v>
      </c>
      <c r="C59" s="33" t="s">
        <v>59</v>
      </c>
      <c r="D59" s="98" t="s">
        <v>77</v>
      </c>
      <c r="E59" s="37" t="s">
        <v>100</v>
      </c>
      <c r="F59" s="37">
        <v>3</v>
      </c>
      <c r="G59" s="43"/>
      <c r="H59" s="36"/>
      <c r="I59" s="101">
        <v>1988</v>
      </c>
      <c r="J59" s="108">
        <v>7837.9</v>
      </c>
      <c r="K59" s="108">
        <v>6184.2</v>
      </c>
      <c r="L59" s="108">
        <v>6174.4</v>
      </c>
      <c r="M59" s="140">
        <v>350</v>
      </c>
      <c r="N59" s="83">
        <f t="shared" si="2"/>
        <v>9032634.1899999995</v>
      </c>
      <c r="O59" s="30">
        <v>0</v>
      </c>
      <c r="P59" s="30">
        <v>0</v>
      </c>
      <c r="Q59" s="30">
        <v>0</v>
      </c>
      <c r="R59" s="86">
        <v>9032634.1899999995</v>
      </c>
      <c r="S59" s="179">
        <f>N59/K59</f>
        <v>1460.5986530189839</v>
      </c>
      <c r="T59" s="179">
        <v>8918</v>
      </c>
      <c r="U59" s="107" t="s">
        <v>101</v>
      </c>
      <c r="W59" s="181"/>
      <c r="X59" s="152"/>
    </row>
    <row r="60" spans="1:24" ht="26.25" customHeight="1" x14ac:dyDescent="0.25">
      <c r="A60" s="215" t="s">
        <v>106</v>
      </c>
      <c r="B60" s="216"/>
      <c r="C60" s="216"/>
      <c r="D60" s="216"/>
      <c r="E60" s="216"/>
      <c r="F60" s="216"/>
      <c r="G60" s="216"/>
      <c r="H60" s="217"/>
      <c r="I60" s="66" t="s">
        <v>0</v>
      </c>
      <c r="J60" s="173">
        <f>SUM(J41:J59)</f>
        <v>111197.5</v>
      </c>
      <c r="K60" s="173">
        <f>SUM(K41:K59)</f>
        <v>91956.860000000015</v>
      </c>
      <c r="L60" s="173">
        <f t="shared" ref="L60:R60" si="4">SUM(L41:L59)</f>
        <v>86292.12999999999</v>
      </c>
      <c r="M60" s="173">
        <f t="shared" si="4"/>
        <v>3789</v>
      </c>
      <c r="N60" s="173">
        <f t="shared" si="4"/>
        <v>260800882.91999999</v>
      </c>
      <c r="O60" s="173">
        <f t="shared" si="4"/>
        <v>0</v>
      </c>
      <c r="P60" s="173">
        <f t="shared" si="4"/>
        <v>0</v>
      </c>
      <c r="Q60" s="173">
        <f t="shared" si="4"/>
        <v>0</v>
      </c>
      <c r="R60" s="173">
        <f t="shared" si="4"/>
        <v>260800882.91999999</v>
      </c>
      <c r="S60" s="66" t="s">
        <v>0</v>
      </c>
      <c r="T60" s="66" t="s">
        <v>0</v>
      </c>
      <c r="U60" s="66" t="s">
        <v>0</v>
      </c>
    </row>
    <row r="61" spans="1:24" ht="21" customHeight="1" x14ac:dyDescent="0.25">
      <c r="A61" s="61"/>
      <c r="B61" s="62"/>
      <c r="C61" s="62"/>
      <c r="D61" s="62"/>
      <c r="E61" s="62"/>
      <c r="F61" s="172"/>
      <c r="G61" s="60"/>
      <c r="H61" s="60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4"/>
      <c r="T61" s="63"/>
      <c r="U61" s="65"/>
    </row>
    <row r="62" spans="1:24" ht="15.75" x14ac:dyDescent="0.25">
      <c r="A62" s="206">
        <v>2025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8"/>
    </row>
    <row r="63" spans="1:24" x14ac:dyDescent="0.25">
      <c r="A63" s="33">
        <v>1</v>
      </c>
      <c r="B63" s="37" t="s">
        <v>58</v>
      </c>
      <c r="C63" s="37" t="s">
        <v>59</v>
      </c>
      <c r="D63" s="74" t="s">
        <v>77</v>
      </c>
      <c r="E63" s="70" t="s">
        <v>60</v>
      </c>
      <c r="F63" s="70">
        <v>9</v>
      </c>
      <c r="G63" s="164"/>
      <c r="H63" s="166"/>
      <c r="I63" s="167">
        <v>1977</v>
      </c>
      <c r="J63" s="86">
        <v>4352.2</v>
      </c>
      <c r="K63" s="86">
        <v>3880.3</v>
      </c>
      <c r="L63" s="86">
        <v>2303.8000000000002</v>
      </c>
      <c r="M63" s="104">
        <v>168</v>
      </c>
      <c r="N63" s="86">
        <v>4925742.9800000004</v>
      </c>
      <c r="O63" s="150">
        <v>0</v>
      </c>
      <c r="P63" s="150">
        <v>0</v>
      </c>
      <c r="Q63" s="150">
        <v>0</v>
      </c>
      <c r="R63" s="86">
        <v>4925742.9800000004</v>
      </c>
      <c r="S63" s="86">
        <v>1269</v>
      </c>
      <c r="T63" s="86">
        <v>14379</v>
      </c>
      <c r="U63" s="150" t="s">
        <v>103</v>
      </c>
    </row>
    <row r="64" spans="1:24" ht="11.25" customHeight="1" x14ac:dyDescent="0.25">
      <c r="A64" s="33">
        <v>2</v>
      </c>
      <c r="B64" s="37" t="s">
        <v>58</v>
      </c>
      <c r="C64" s="37" t="s">
        <v>59</v>
      </c>
      <c r="D64" s="74" t="s">
        <v>77</v>
      </c>
      <c r="E64" s="70" t="s">
        <v>60</v>
      </c>
      <c r="F64" s="70">
        <v>12</v>
      </c>
      <c r="G64" s="164"/>
      <c r="H64" s="166"/>
      <c r="I64" s="167">
        <v>1989</v>
      </c>
      <c r="J64" s="86">
        <v>6849.1</v>
      </c>
      <c r="K64" s="86">
        <v>6849.1</v>
      </c>
      <c r="L64" s="86">
        <v>3673.9</v>
      </c>
      <c r="M64" s="104">
        <v>251</v>
      </c>
      <c r="N64" s="86">
        <v>12638834.810000001</v>
      </c>
      <c r="O64" s="150">
        <v>0</v>
      </c>
      <c r="P64" s="150">
        <v>0</v>
      </c>
      <c r="Q64" s="150">
        <v>0</v>
      </c>
      <c r="R64" s="86">
        <v>12638834.810000001</v>
      </c>
      <c r="S64" s="86">
        <v>1845</v>
      </c>
      <c r="T64" s="86">
        <v>7713</v>
      </c>
      <c r="U64" s="150" t="s">
        <v>103</v>
      </c>
    </row>
    <row r="65" spans="1:21" ht="11.25" customHeight="1" x14ac:dyDescent="0.25">
      <c r="A65" s="33">
        <v>3</v>
      </c>
      <c r="B65" s="70" t="s">
        <v>58</v>
      </c>
      <c r="C65" s="70" t="s">
        <v>59</v>
      </c>
      <c r="D65" s="37" t="s">
        <v>77</v>
      </c>
      <c r="E65" s="37" t="s">
        <v>110</v>
      </c>
      <c r="F65" s="37">
        <v>4</v>
      </c>
      <c r="G65" s="164"/>
      <c r="H65" s="166"/>
      <c r="I65" s="167">
        <v>1958</v>
      </c>
      <c r="J65" s="86">
        <v>1334.1</v>
      </c>
      <c r="K65" s="86">
        <v>819.1</v>
      </c>
      <c r="L65" s="86">
        <v>819.1</v>
      </c>
      <c r="M65" s="104">
        <v>52</v>
      </c>
      <c r="N65" s="86">
        <v>10335264.25</v>
      </c>
      <c r="O65" s="150">
        <v>0</v>
      </c>
      <c r="P65" s="150">
        <v>0</v>
      </c>
      <c r="Q65" s="150">
        <v>0</v>
      </c>
      <c r="R65" s="86">
        <v>10335264.25</v>
      </c>
      <c r="S65" s="86">
        <v>12618</v>
      </c>
      <c r="T65" s="86">
        <v>25356</v>
      </c>
      <c r="U65" s="150" t="s">
        <v>103</v>
      </c>
    </row>
    <row r="66" spans="1:21" ht="11.25" customHeight="1" x14ac:dyDescent="0.25">
      <c r="A66" s="33">
        <v>4</v>
      </c>
      <c r="B66" s="70" t="s">
        <v>58</v>
      </c>
      <c r="C66" s="37" t="s">
        <v>59</v>
      </c>
      <c r="D66" s="98" t="s">
        <v>75</v>
      </c>
      <c r="E66" s="74" t="s">
        <v>124</v>
      </c>
      <c r="F66" s="70">
        <v>6</v>
      </c>
      <c r="G66" s="164"/>
      <c r="H66" s="168"/>
      <c r="I66" s="167">
        <v>1988</v>
      </c>
      <c r="J66" s="86">
        <v>6802.6</v>
      </c>
      <c r="K66" s="86">
        <v>3447.8</v>
      </c>
      <c r="L66" s="86">
        <v>3354.8</v>
      </c>
      <c r="M66" s="104">
        <v>293</v>
      </c>
      <c r="N66" s="86">
        <v>10836025.720000001</v>
      </c>
      <c r="O66" s="150">
        <v>0</v>
      </c>
      <c r="P66" s="150">
        <v>0</v>
      </c>
      <c r="Q66" s="150">
        <v>0</v>
      </c>
      <c r="R66" s="86">
        <v>10836025.720000001</v>
      </c>
      <c r="S66" s="86">
        <v>3143</v>
      </c>
      <c r="T66" s="86">
        <v>14474</v>
      </c>
      <c r="U66" s="150" t="s">
        <v>103</v>
      </c>
    </row>
    <row r="67" spans="1:21" ht="11.25" customHeight="1" x14ac:dyDescent="0.25">
      <c r="A67" s="33">
        <v>5</v>
      </c>
      <c r="B67" s="70" t="s">
        <v>58</v>
      </c>
      <c r="C67" s="37" t="s">
        <v>59</v>
      </c>
      <c r="D67" s="98" t="s">
        <v>75</v>
      </c>
      <c r="E67" s="74" t="s">
        <v>124</v>
      </c>
      <c r="F67" s="70">
        <v>62</v>
      </c>
      <c r="G67" s="164"/>
      <c r="H67" s="168"/>
      <c r="I67" s="167">
        <v>1985</v>
      </c>
      <c r="J67" s="86">
        <v>4884.3</v>
      </c>
      <c r="K67" s="86">
        <v>4842.8999999999996</v>
      </c>
      <c r="L67" s="86">
        <v>4293</v>
      </c>
      <c r="M67" s="104">
        <v>132</v>
      </c>
      <c r="N67" s="86">
        <v>9535625.5200000014</v>
      </c>
      <c r="O67" s="150">
        <v>0</v>
      </c>
      <c r="P67" s="150">
        <v>0</v>
      </c>
      <c r="Q67" s="150">
        <v>0</v>
      </c>
      <c r="R67" s="86">
        <v>9535625.5200000014</v>
      </c>
      <c r="S67" s="86">
        <v>1969</v>
      </c>
      <c r="T67" s="86">
        <v>7935</v>
      </c>
      <c r="U67" s="150" t="s">
        <v>103</v>
      </c>
    </row>
    <row r="68" spans="1:21" ht="11.25" customHeight="1" x14ac:dyDescent="0.25">
      <c r="A68" s="33">
        <v>6</v>
      </c>
      <c r="B68" s="70" t="s">
        <v>58</v>
      </c>
      <c r="C68" s="37" t="s">
        <v>59</v>
      </c>
      <c r="D68" s="98" t="s">
        <v>75</v>
      </c>
      <c r="E68" s="74" t="s">
        <v>62</v>
      </c>
      <c r="F68" s="70">
        <v>25</v>
      </c>
      <c r="G68" s="164"/>
      <c r="H68" s="168"/>
      <c r="I68" s="167">
        <v>1968</v>
      </c>
      <c r="J68" s="86">
        <v>5265</v>
      </c>
      <c r="K68" s="86">
        <v>5265</v>
      </c>
      <c r="L68" s="86">
        <v>3212.4</v>
      </c>
      <c r="M68" s="104">
        <v>194</v>
      </c>
      <c r="N68" s="86">
        <v>16151436.630000001</v>
      </c>
      <c r="O68" s="150">
        <v>0</v>
      </c>
      <c r="P68" s="150">
        <v>0</v>
      </c>
      <c r="Q68" s="150">
        <v>0</v>
      </c>
      <c r="R68" s="86">
        <v>16151436.630000001</v>
      </c>
      <c r="S68" s="86">
        <v>3068</v>
      </c>
      <c r="T68" s="86">
        <v>9546</v>
      </c>
      <c r="U68" s="150" t="s">
        <v>103</v>
      </c>
    </row>
    <row r="69" spans="1:21" ht="12" customHeight="1" x14ac:dyDescent="0.25">
      <c r="A69" s="33">
        <v>7</v>
      </c>
      <c r="B69" s="70" t="s">
        <v>58</v>
      </c>
      <c r="C69" s="37" t="s">
        <v>59</v>
      </c>
      <c r="D69" s="98" t="s">
        <v>75</v>
      </c>
      <c r="E69" s="70" t="s">
        <v>132</v>
      </c>
      <c r="F69" s="70">
        <v>7</v>
      </c>
      <c r="G69" s="164"/>
      <c r="H69" s="168"/>
      <c r="I69" s="167" t="s">
        <v>134</v>
      </c>
      <c r="J69" s="86">
        <v>4916.8</v>
      </c>
      <c r="K69" s="86">
        <v>4916.8</v>
      </c>
      <c r="L69" s="86">
        <v>2675.9</v>
      </c>
      <c r="M69" s="104">
        <v>133</v>
      </c>
      <c r="N69" s="86">
        <v>551883.01</v>
      </c>
      <c r="O69" s="150">
        <v>0</v>
      </c>
      <c r="P69" s="150">
        <v>0</v>
      </c>
      <c r="Q69" s="150">
        <v>0</v>
      </c>
      <c r="R69" s="86">
        <v>551883.01</v>
      </c>
      <c r="S69" s="86">
        <v>112</v>
      </c>
      <c r="T69" s="86">
        <v>150</v>
      </c>
      <c r="U69" s="150" t="s">
        <v>103</v>
      </c>
    </row>
    <row r="70" spans="1:21" ht="11.25" customHeight="1" x14ac:dyDescent="0.25">
      <c r="A70" s="33">
        <v>8</v>
      </c>
      <c r="B70" s="37" t="s">
        <v>58</v>
      </c>
      <c r="C70" s="37" t="s">
        <v>59</v>
      </c>
      <c r="D70" s="74" t="s">
        <v>77</v>
      </c>
      <c r="E70" s="32" t="s">
        <v>127</v>
      </c>
      <c r="F70" s="70">
        <v>7</v>
      </c>
      <c r="G70" s="164"/>
      <c r="H70" s="166"/>
      <c r="I70" s="167">
        <v>1975</v>
      </c>
      <c r="J70" s="86">
        <v>1922.7</v>
      </c>
      <c r="K70" s="86">
        <v>1922.7</v>
      </c>
      <c r="L70" s="86">
        <v>1217.4000000000001</v>
      </c>
      <c r="M70" s="104">
        <v>70</v>
      </c>
      <c r="N70" s="86">
        <v>3973330</v>
      </c>
      <c r="O70" s="150">
        <v>0</v>
      </c>
      <c r="P70" s="150">
        <v>0</v>
      </c>
      <c r="Q70" s="150">
        <v>0</v>
      </c>
      <c r="R70" s="86">
        <v>3973330</v>
      </c>
      <c r="S70" s="86">
        <v>2067</v>
      </c>
      <c r="T70" s="86">
        <v>8021</v>
      </c>
      <c r="U70" s="150" t="s">
        <v>103</v>
      </c>
    </row>
    <row r="71" spans="1:21" ht="11.25" customHeight="1" x14ac:dyDescent="0.25">
      <c r="A71" s="33">
        <v>9</v>
      </c>
      <c r="B71" s="70" t="s">
        <v>58</v>
      </c>
      <c r="C71" s="37" t="s">
        <v>59</v>
      </c>
      <c r="D71" s="98" t="s">
        <v>75</v>
      </c>
      <c r="E71" s="74" t="s">
        <v>147</v>
      </c>
      <c r="F71" s="70">
        <v>1</v>
      </c>
      <c r="G71" s="164"/>
      <c r="H71" s="168"/>
      <c r="I71" s="167">
        <v>1969</v>
      </c>
      <c r="J71" s="86">
        <v>5949</v>
      </c>
      <c r="K71" s="86">
        <v>5508</v>
      </c>
      <c r="L71" s="86">
        <v>5353.5</v>
      </c>
      <c r="M71" s="104">
        <v>182</v>
      </c>
      <c r="N71" s="86">
        <v>16381696.76</v>
      </c>
      <c r="O71" s="150">
        <v>0</v>
      </c>
      <c r="P71" s="150">
        <v>0</v>
      </c>
      <c r="Q71" s="150">
        <v>0</v>
      </c>
      <c r="R71" s="86">
        <v>16381696.76</v>
      </c>
      <c r="S71" s="86">
        <v>2974</v>
      </c>
      <c r="T71" s="86">
        <v>9803</v>
      </c>
      <c r="U71" s="150" t="s">
        <v>103</v>
      </c>
    </row>
    <row r="72" spans="1:21" ht="11.25" customHeight="1" x14ac:dyDescent="0.25">
      <c r="A72" s="33">
        <v>10</v>
      </c>
      <c r="B72" s="37" t="s">
        <v>58</v>
      </c>
      <c r="C72" s="37" t="s">
        <v>59</v>
      </c>
      <c r="D72" s="37" t="s">
        <v>77</v>
      </c>
      <c r="E72" s="32" t="s">
        <v>102</v>
      </c>
      <c r="F72" s="70">
        <v>19</v>
      </c>
      <c r="G72" s="164"/>
      <c r="H72" s="166"/>
      <c r="I72" s="167">
        <v>1972</v>
      </c>
      <c r="J72" s="86">
        <v>11146.6</v>
      </c>
      <c r="K72" s="86">
        <v>11146.6</v>
      </c>
      <c r="L72" s="86" t="s">
        <v>150</v>
      </c>
      <c r="M72" s="104">
        <v>493</v>
      </c>
      <c r="N72" s="86">
        <v>14059220.970000001</v>
      </c>
      <c r="O72" s="150">
        <v>0</v>
      </c>
      <c r="P72" s="150">
        <v>0</v>
      </c>
      <c r="Q72" s="150">
        <v>0</v>
      </c>
      <c r="R72" s="86">
        <v>14059220.970000001</v>
      </c>
      <c r="S72" s="86">
        <v>1261</v>
      </c>
      <c r="T72" s="86">
        <v>8905</v>
      </c>
      <c r="U72" s="150" t="s">
        <v>103</v>
      </c>
    </row>
    <row r="73" spans="1:21" ht="11.25" customHeight="1" x14ac:dyDescent="0.25">
      <c r="A73" s="33">
        <v>11</v>
      </c>
      <c r="B73" s="37" t="s">
        <v>58</v>
      </c>
      <c r="C73" s="37" t="s">
        <v>59</v>
      </c>
      <c r="D73" s="74" t="s">
        <v>77</v>
      </c>
      <c r="E73" s="70" t="s">
        <v>68</v>
      </c>
      <c r="F73" s="70">
        <v>26</v>
      </c>
      <c r="G73" s="164"/>
      <c r="H73" s="166"/>
      <c r="I73" s="167">
        <v>1969</v>
      </c>
      <c r="J73" s="86">
        <v>3474.7</v>
      </c>
      <c r="K73" s="86">
        <v>3474.7</v>
      </c>
      <c r="L73" s="86">
        <v>2198</v>
      </c>
      <c r="M73" s="104">
        <v>137</v>
      </c>
      <c r="N73" s="86">
        <v>10690164.800000001</v>
      </c>
      <c r="O73" s="150">
        <v>0</v>
      </c>
      <c r="P73" s="150">
        <v>0</v>
      </c>
      <c r="Q73" s="150">
        <v>0</v>
      </c>
      <c r="R73" s="86">
        <v>10690164.800000001</v>
      </c>
      <c r="S73" s="86">
        <v>3077</v>
      </c>
      <c r="T73" s="86">
        <v>9558</v>
      </c>
      <c r="U73" s="150" t="s">
        <v>103</v>
      </c>
    </row>
    <row r="74" spans="1:21" ht="10.5" customHeight="1" x14ac:dyDescent="0.25">
      <c r="A74" s="33">
        <v>12</v>
      </c>
      <c r="B74" s="33" t="s">
        <v>58</v>
      </c>
      <c r="C74" s="70" t="s">
        <v>59</v>
      </c>
      <c r="D74" s="98" t="s">
        <v>77</v>
      </c>
      <c r="E74" s="37" t="s">
        <v>68</v>
      </c>
      <c r="F74" s="37">
        <v>42</v>
      </c>
      <c r="G74" s="164"/>
      <c r="H74" s="166"/>
      <c r="I74" s="167">
        <v>1989</v>
      </c>
      <c r="J74" s="86">
        <v>7495.4</v>
      </c>
      <c r="K74" s="86">
        <v>5519.9</v>
      </c>
      <c r="L74" s="86">
        <v>5519.9</v>
      </c>
      <c r="M74" s="104">
        <v>316</v>
      </c>
      <c r="N74" s="86">
        <v>10059804.33</v>
      </c>
      <c r="O74" s="150">
        <v>0</v>
      </c>
      <c r="P74" s="150">
        <v>0</v>
      </c>
      <c r="Q74" s="150">
        <v>0</v>
      </c>
      <c r="R74" s="86">
        <v>10059804.33</v>
      </c>
      <c r="S74" s="86">
        <v>1822</v>
      </c>
      <c r="T74" s="86">
        <v>9446</v>
      </c>
      <c r="U74" s="150" t="s">
        <v>103</v>
      </c>
    </row>
    <row r="75" spans="1:21" ht="10.5" customHeight="1" x14ac:dyDescent="0.25">
      <c r="A75" s="33">
        <v>13</v>
      </c>
      <c r="B75" s="37" t="s">
        <v>58</v>
      </c>
      <c r="C75" s="37" t="s">
        <v>59</v>
      </c>
      <c r="D75" s="74" t="s">
        <v>77</v>
      </c>
      <c r="E75" s="32" t="s">
        <v>68</v>
      </c>
      <c r="F75" s="70">
        <v>60</v>
      </c>
      <c r="G75" s="164"/>
      <c r="H75" s="166"/>
      <c r="I75" s="167">
        <v>1988</v>
      </c>
      <c r="J75" s="86">
        <v>6085.5</v>
      </c>
      <c r="K75" s="86">
        <v>6085.5</v>
      </c>
      <c r="L75" s="86">
        <v>3988.6</v>
      </c>
      <c r="M75" s="104">
        <v>147</v>
      </c>
      <c r="N75" s="86">
        <v>6987209.870000001</v>
      </c>
      <c r="O75" s="150">
        <v>0</v>
      </c>
      <c r="P75" s="150">
        <v>0</v>
      </c>
      <c r="Q75" s="150">
        <v>0</v>
      </c>
      <c r="R75" s="86">
        <v>6987209.870000001</v>
      </c>
      <c r="S75" s="86">
        <v>1148</v>
      </c>
      <c r="T75" s="86">
        <v>6664</v>
      </c>
      <c r="U75" s="150" t="s">
        <v>103</v>
      </c>
    </row>
    <row r="76" spans="1:21" ht="10.5" customHeight="1" x14ac:dyDescent="0.25">
      <c r="A76" s="33">
        <v>14</v>
      </c>
      <c r="B76" s="37" t="s">
        <v>58</v>
      </c>
      <c r="C76" s="37" t="s">
        <v>59</v>
      </c>
      <c r="D76" s="74" t="s">
        <v>76</v>
      </c>
      <c r="E76" s="70" t="s">
        <v>69</v>
      </c>
      <c r="F76" s="70" t="s">
        <v>128</v>
      </c>
      <c r="G76" s="164"/>
      <c r="H76" s="166"/>
      <c r="I76" s="167">
        <v>1957</v>
      </c>
      <c r="J76" s="86">
        <v>3045.1</v>
      </c>
      <c r="K76" s="86">
        <v>1686.5</v>
      </c>
      <c r="L76" s="86">
        <v>1518.2</v>
      </c>
      <c r="M76" s="104">
        <v>33</v>
      </c>
      <c r="N76" s="86">
        <v>24256353.899999999</v>
      </c>
      <c r="O76" s="150">
        <v>0</v>
      </c>
      <c r="P76" s="150">
        <v>0</v>
      </c>
      <c r="Q76" s="150">
        <v>0</v>
      </c>
      <c r="R76" s="86">
        <v>24256353.899999999</v>
      </c>
      <c r="S76" s="86">
        <v>14383</v>
      </c>
      <c r="T76" s="86">
        <v>28777</v>
      </c>
      <c r="U76" s="150" t="s">
        <v>103</v>
      </c>
    </row>
    <row r="77" spans="1:21" ht="10.5" customHeight="1" x14ac:dyDescent="0.25">
      <c r="A77" s="33">
        <v>15</v>
      </c>
      <c r="B77" s="37" t="s">
        <v>58</v>
      </c>
      <c r="C77" s="37" t="s">
        <v>59</v>
      </c>
      <c r="D77" s="74" t="s">
        <v>76</v>
      </c>
      <c r="E77" s="32" t="s">
        <v>69</v>
      </c>
      <c r="F77" s="169" t="s">
        <v>129</v>
      </c>
      <c r="G77" s="164"/>
      <c r="H77" s="166"/>
      <c r="I77" s="167" t="s">
        <v>131</v>
      </c>
      <c r="J77" s="86">
        <v>3802.4</v>
      </c>
      <c r="K77" s="86">
        <v>2626.3</v>
      </c>
      <c r="L77" s="86">
        <v>2626.3</v>
      </c>
      <c r="M77" s="104">
        <v>64</v>
      </c>
      <c r="N77" s="86">
        <v>24500435.27</v>
      </c>
      <c r="O77" s="150">
        <v>0</v>
      </c>
      <c r="P77" s="150">
        <v>0</v>
      </c>
      <c r="Q77" s="150">
        <v>0</v>
      </c>
      <c r="R77" s="86">
        <v>24500435.27</v>
      </c>
      <c r="S77" s="86">
        <v>9329</v>
      </c>
      <c r="T77" s="86">
        <v>28428</v>
      </c>
      <c r="U77" s="150" t="s">
        <v>103</v>
      </c>
    </row>
    <row r="78" spans="1:21" ht="10.5" customHeight="1" x14ac:dyDescent="0.25">
      <c r="A78" s="33">
        <v>16</v>
      </c>
      <c r="B78" s="37" t="s">
        <v>58</v>
      </c>
      <c r="C78" s="37" t="s">
        <v>59</v>
      </c>
      <c r="D78" s="74" t="s">
        <v>76</v>
      </c>
      <c r="E78" s="32" t="s">
        <v>69</v>
      </c>
      <c r="F78" s="70">
        <v>16</v>
      </c>
      <c r="G78" s="164"/>
      <c r="H78" s="166"/>
      <c r="I78" s="167" t="s">
        <v>131</v>
      </c>
      <c r="J78" s="86">
        <v>2718.7</v>
      </c>
      <c r="K78" s="86">
        <v>2316.6999999999998</v>
      </c>
      <c r="L78" s="86">
        <v>2316.6999999999998</v>
      </c>
      <c r="M78" s="104">
        <v>30</v>
      </c>
      <c r="N78" s="86">
        <v>8684247.4199999999</v>
      </c>
      <c r="O78" s="150">
        <v>0</v>
      </c>
      <c r="P78" s="150">
        <v>0</v>
      </c>
      <c r="Q78" s="150">
        <v>0</v>
      </c>
      <c r="R78" s="86">
        <v>8684247.4199999999</v>
      </c>
      <c r="S78" s="86">
        <v>3749</v>
      </c>
      <c r="T78" s="86">
        <v>22261</v>
      </c>
      <c r="U78" s="150" t="s">
        <v>103</v>
      </c>
    </row>
    <row r="79" spans="1:21" ht="10.5" customHeight="1" x14ac:dyDescent="0.25">
      <c r="A79" s="33">
        <v>17</v>
      </c>
      <c r="B79" s="37" t="s">
        <v>58</v>
      </c>
      <c r="C79" s="37" t="s">
        <v>59</v>
      </c>
      <c r="D79" s="37" t="s">
        <v>76</v>
      </c>
      <c r="E79" s="32" t="s">
        <v>69</v>
      </c>
      <c r="F79" s="70" t="s">
        <v>130</v>
      </c>
      <c r="G79" s="164"/>
      <c r="H79" s="166"/>
      <c r="I79" s="167" t="s">
        <v>135</v>
      </c>
      <c r="J79" s="86">
        <v>1926.2</v>
      </c>
      <c r="K79" s="86">
        <v>1921.4</v>
      </c>
      <c r="L79" s="86">
        <v>1093.5</v>
      </c>
      <c r="M79" s="104">
        <v>65</v>
      </c>
      <c r="N79" s="86">
        <v>9748295.2800000012</v>
      </c>
      <c r="O79" s="150">
        <v>0</v>
      </c>
      <c r="P79" s="150">
        <v>0</v>
      </c>
      <c r="Q79" s="150">
        <v>0</v>
      </c>
      <c r="R79" s="86">
        <v>9748295.2800000012</v>
      </c>
      <c r="S79" s="86">
        <v>5074</v>
      </c>
      <c r="T79" s="86">
        <v>27225</v>
      </c>
      <c r="U79" s="150" t="s">
        <v>103</v>
      </c>
    </row>
    <row r="80" spans="1:21" ht="10.5" customHeight="1" x14ac:dyDescent="0.25">
      <c r="A80" s="33">
        <v>18</v>
      </c>
      <c r="B80" s="37" t="s">
        <v>58</v>
      </c>
      <c r="C80" s="37" t="s">
        <v>59</v>
      </c>
      <c r="D80" s="74" t="s">
        <v>76</v>
      </c>
      <c r="E80" s="70" t="s">
        <v>69</v>
      </c>
      <c r="F80" s="70">
        <v>83</v>
      </c>
      <c r="G80" s="164"/>
      <c r="H80" s="166"/>
      <c r="I80" s="167">
        <v>1970</v>
      </c>
      <c r="J80" s="86">
        <v>3055.3</v>
      </c>
      <c r="K80" s="86">
        <v>3055.3</v>
      </c>
      <c r="L80" s="86">
        <v>1930.2</v>
      </c>
      <c r="M80" s="104">
        <v>156</v>
      </c>
      <c r="N80" s="86">
        <v>10388749.949999999</v>
      </c>
      <c r="O80" s="150">
        <v>0</v>
      </c>
      <c r="P80" s="150">
        <v>0</v>
      </c>
      <c r="Q80" s="150">
        <v>0</v>
      </c>
      <c r="R80" s="86">
        <v>10388749.949999999</v>
      </c>
      <c r="S80" s="86">
        <v>3400</v>
      </c>
      <c r="T80" s="86">
        <v>10042</v>
      </c>
      <c r="U80" s="150" t="s">
        <v>103</v>
      </c>
    </row>
    <row r="81" spans="1:24" s="153" customFormat="1" ht="10.5" customHeight="1" x14ac:dyDescent="0.25">
      <c r="A81" s="33">
        <v>19</v>
      </c>
      <c r="B81" s="37" t="s">
        <v>58</v>
      </c>
      <c r="C81" s="37" t="s">
        <v>59</v>
      </c>
      <c r="D81" s="74" t="s">
        <v>76</v>
      </c>
      <c r="E81" s="70" t="s">
        <v>69</v>
      </c>
      <c r="F81" s="70">
        <v>160</v>
      </c>
      <c r="G81" s="164"/>
      <c r="H81" s="166"/>
      <c r="I81" s="167">
        <v>1996</v>
      </c>
      <c r="J81" s="86">
        <v>5742.8</v>
      </c>
      <c r="K81" s="86">
        <v>2875.5</v>
      </c>
      <c r="L81" s="86">
        <v>2875.5</v>
      </c>
      <c r="M81" s="104">
        <v>79</v>
      </c>
      <c r="N81" s="86">
        <v>11795866.560000001</v>
      </c>
      <c r="O81" s="150">
        <v>0</v>
      </c>
      <c r="P81" s="150">
        <v>0</v>
      </c>
      <c r="Q81" s="150">
        <v>0</v>
      </c>
      <c r="R81" s="86">
        <v>11795866.560000001</v>
      </c>
      <c r="S81" s="86">
        <v>4102</v>
      </c>
      <c r="T81" s="86">
        <v>14814</v>
      </c>
      <c r="U81" s="150" t="s">
        <v>103</v>
      </c>
    </row>
    <row r="82" spans="1:24" ht="10.5" customHeight="1" x14ac:dyDescent="0.25">
      <c r="A82" s="33">
        <v>20</v>
      </c>
      <c r="B82" s="70" t="s">
        <v>58</v>
      </c>
      <c r="C82" s="37" t="s">
        <v>59</v>
      </c>
      <c r="D82" s="98" t="s">
        <v>76</v>
      </c>
      <c r="E82" s="74" t="s">
        <v>69</v>
      </c>
      <c r="F82" s="32" t="s">
        <v>126</v>
      </c>
      <c r="G82" s="164"/>
      <c r="H82" s="170"/>
      <c r="I82" s="167">
        <v>1984</v>
      </c>
      <c r="J82" s="86">
        <v>6360</v>
      </c>
      <c r="K82" s="86">
        <v>5489.5</v>
      </c>
      <c r="L82" s="86">
        <v>5489.5</v>
      </c>
      <c r="M82" s="104">
        <v>242</v>
      </c>
      <c r="N82" s="86">
        <v>10595318.870000001</v>
      </c>
      <c r="O82" s="150">
        <v>0</v>
      </c>
      <c r="P82" s="150">
        <v>0</v>
      </c>
      <c r="Q82" s="150">
        <v>0</v>
      </c>
      <c r="R82" s="86">
        <v>10595318.870000001</v>
      </c>
      <c r="S82" s="86">
        <v>1930</v>
      </c>
      <c r="T82" s="86">
        <v>8625</v>
      </c>
      <c r="U82" s="150" t="s">
        <v>103</v>
      </c>
    </row>
    <row r="83" spans="1:24" ht="10.5" customHeight="1" x14ac:dyDescent="0.25">
      <c r="A83" s="33">
        <v>21</v>
      </c>
      <c r="B83" s="33" t="s">
        <v>58</v>
      </c>
      <c r="C83" s="70" t="s">
        <v>59</v>
      </c>
      <c r="D83" s="37" t="s">
        <v>77</v>
      </c>
      <c r="E83" s="98" t="s">
        <v>116</v>
      </c>
      <c r="F83" s="74" t="s">
        <v>117</v>
      </c>
      <c r="G83" s="164"/>
      <c r="H83" s="166"/>
      <c r="I83" s="167">
        <v>1955</v>
      </c>
      <c r="J83" s="86">
        <v>2300.8000000000002</v>
      </c>
      <c r="K83" s="86">
        <v>2040.8</v>
      </c>
      <c r="L83" s="86">
        <v>2040.8</v>
      </c>
      <c r="M83" s="104">
        <v>311</v>
      </c>
      <c r="N83" s="86">
        <v>14330397.200000001</v>
      </c>
      <c r="O83" s="150">
        <v>0</v>
      </c>
      <c r="P83" s="150">
        <v>0</v>
      </c>
      <c r="Q83" s="150">
        <v>0</v>
      </c>
      <c r="R83" s="86">
        <v>14330397.200000001</v>
      </c>
      <c r="S83" s="86">
        <v>7022</v>
      </c>
      <c r="T83" s="86">
        <v>15048</v>
      </c>
      <c r="U83" s="150" t="s">
        <v>103</v>
      </c>
    </row>
    <row r="84" spans="1:24" ht="10.5" customHeight="1" x14ac:dyDescent="0.25">
      <c r="A84" s="33">
        <v>22</v>
      </c>
      <c r="B84" s="70" t="s">
        <v>58</v>
      </c>
      <c r="C84" s="37" t="s">
        <v>59</v>
      </c>
      <c r="D84" s="98" t="s">
        <v>75</v>
      </c>
      <c r="E84" s="74" t="s">
        <v>125</v>
      </c>
      <c r="F84" s="70">
        <v>8</v>
      </c>
      <c r="G84" s="164"/>
      <c r="H84" s="168"/>
      <c r="I84" s="167">
        <v>1969</v>
      </c>
      <c r="J84" s="86">
        <v>5839.1</v>
      </c>
      <c r="K84" s="86">
        <v>5411.9</v>
      </c>
      <c r="L84" s="86">
        <v>5199.5</v>
      </c>
      <c r="M84" s="104">
        <v>227</v>
      </c>
      <c r="N84" s="86">
        <v>16319298.52</v>
      </c>
      <c r="O84" s="150">
        <v>0</v>
      </c>
      <c r="P84" s="150">
        <v>0</v>
      </c>
      <c r="Q84" s="150">
        <v>0</v>
      </c>
      <c r="R84" s="86">
        <v>16319298.52</v>
      </c>
      <c r="S84" s="86">
        <v>3015</v>
      </c>
      <c r="T84" s="86">
        <v>9860</v>
      </c>
      <c r="U84" s="150" t="s">
        <v>103</v>
      </c>
    </row>
    <row r="85" spans="1:24" ht="10.5" customHeight="1" x14ac:dyDescent="0.25">
      <c r="A85" s="33">
        <v>23</v>
      </c>
      <c r="B85" s="70" t="s">
        <v>58</v>
      </c>
      <c r="C85" s="37" t="s">
        <v>59</v>
      </c>
      <c r="D85" s="98" t="s">
        <v>75</v>
      </c>
      <c r="E85" s="74" t="s">
        <v>148</v>
      </c>
      <c r="F85" s="70">
        <v>6</v>
      </c>
      <c r="G85" s="164"/>
      <c r="H85" s="168"/>
      <c r="I85" s="167">
        <v>1973</v>
      </c>
      <c r="J85" s="86">
        <v>3370.2</v>
      </c>
      <c r="K85" s="86">
        <v>1221.9000000000001</v>
      </c>
      <c r="L85" s="86">
        <v>2148.3000000000002</v>
      </c>
      <c r="M85" s="104">
        <v>171</v>
      </c>
      <c r="N85" s="86">
        <v>7691042.2000000002</v>
      </c>
      <c r="O85" s="150">
        <v>0</v>
      </c>
      <c r="P85" s="150">
        <v>0</v>
      </c>
      <c r="Q85" s="150">
        <v>0</v>
      </c>
      <c r="R85" s="86">
        <v>7691042.2000000002</v>
      </c>
      <c r="S85" s="86">
        <v>6294</v>
      </c>
      <c r="T85" s="86">
        <v>23008</v>
      </c>
      <c r="U85" s="150" t="s">
        <v>103</v>
      </c>
    </row>
    <row r="86" spans="1:24" ht="10.5" customHeight="1" x14ac:dyDescent="0.25">
      <c r="A86" s="33">
        <v>24</v>
      </c>
      <c r="B86" s="70" t="s">
        <v>58</v>
      </c>
      <c r="C86" s="37" t="s">
        <v>59</v>
      </c>
      <c r="D86" s="48" t="s">
        <v>76</v>
      </c>
      <c r="E86" s="74" t="s">
        <v>97</v>
      </c>
      <c r="F86" s="70">
        <v>32</v>
      </c>
      <c r="G86" s="164"/>
      <c r="H86" s="168"/>
      <c r="I86" s="167">
        <v>1978</v>
      </c>
      <c r="J86" s="86">
        <v>12177.16</v>
      </c>
      <c r="K86" s="86">
        <f>L86</f>
        <v>7834.8</v>
      </c>
      <c r="L86" s="86">
        <v>7834.8</v>
      </c>
      <c r="M86" s="104">
        <v>346</v>
      </c>
      <c r="N86" s="86">
        <v>17945341.27</v>
      </c>
      <c r="O86" s="150">
        <v>0</v>
      </c>
      <c r="P86" s="150">
        <v>0</v>
      </c>
      <c r="Q86" s="150">
        <v>0</v>
      </c>
      <c r="R86" s="86">
        <v>17945341.27</v>
      </c>
      <c r="S86" s="86">
        <v>2290</v>
      </c>
      <c r="T86" s="86">
        <v>11139</v>
      </c>
      <c r="U86" s="150" t="s">
        <v>103</v>
      </c>
    </row>
    <row r="87" spans="1:24" ht="10.5" customHeight="1" x14ac:dyDescent="0.25">
      <c r="A87" s="33">
        <v>25</v>
      </c>
      <c r="B87" s="70" t="s">
        <v>58</v>
      </c>
      <c r="C87" s="37" t="s">
        <v>59</v>
      </c>
      <c r="D87" s="48" t="s">
        <v>76</v>
      </c>
      <c r="E87" s="74" t="s">
        <v>97</v>
      </c>
      <c r="F87" s="70">
        <v>52</v>
      </c>
      <c r="G87" s="164"/>
      <c r="H87" s="168"/>
      <c r="I87" s="167">
        <v>1976</v>
      </c>
      <c r="J87" s="86">
        <v>4951.3</v>
      </c>
      <c r="K87" s="86">
        <v>4951.3</v>
      </c>
      <c r="L87" s="86">
        <v>2459</v>
      </c>
      <c r="M87" s="104">
        <v>328</v>
      </c>
      <c r="N87" s="86">
        <v>11640388.649999999</v>
      </c>
      <c r="O87" s="150">
        <v>0</v>
      </c>
      <c r="P87" s="150">
        <v>0</v>
      </c>
      <c r="Q87" s="150">
        <v>0</v>
      </c>
      <c r="R87" s="86">
        <v>11640388.649999999</v>
      </c>
      <c r="S87" s="86">
        <v>2351</v>
      </c>
      <c r="T87" s="86">
        <v>20685</v>
      </c>
      <c r="U87" s="150" t="s">
        <v>103</v>
      </c>
    </row>
    <row r="88" spans="1:24" ht="9.75" customHeight="1" x14ac:dyDescent="0.25">
      <c r="A88" s="33">
        <v>26</v>
      </c>
      <c r="B88" s="33" t="s">
        <v>58</v>
      </c>
      <c r="C88" s="70" t="s">
        <v>59</v>
      </c>
      <c r="D88" s="48" t="s">
        <v>76</v>
      </c>
      <c r="E88" s="32" t="s">
        <v>97</v>
      </c>
      <c r="F88" s="32">
        <v>75</v>
      </c>
      <c r="G88" s="164"/>
      <c r="H88" s="165"/>
      <c r="I88" s="167">
        <v>2002</v>
      </c>
      <c r="J88" s="86">
        <v>15225.3</v>
      </c>
      <c r="K88" s="86">
        <v>13234.2</v>
      </c>
      <c r="L88" s="86">
        <v>13234.2</v>
      </c>
      <c r="M88" s="104">
        <v>498</v>
      </c>
      <c r="N88" s="86">
        <v>1483940.53</v>
      </c>
      <c r="O88" s="150">
        <v>0</v>
      </c>
      <c r="P88" s="150">
        <v>0</v>
      </c>
      <c r="Q88" s="150">
        <v>0</v>
      </c>
      <c r="R88" s="86">
        <v>1483940.53</v>
      </c>
      <c r="S88" s="86">
        <v>112</v>
      </c>
      <c r="T88" s="86">
        <v>150</v>
      </c>
      <c r="U88" s="150" t="s">
        <v>103</v>
      </c>
      <c r="V88" s="148"/>
      <c r="W88" s="148"/>
      <c r="X88" s="148"/>
    </row>
    <row r="89" spans="1:24" ht="9.75" customHeight="1" x14ac:dyDescent="0.25">
      <c r="A89" s="33">
        <v>27</v>
      </c>
      <c r="B89" s="33" t="s">
        <v>58</v>
      </c>
      <c r="C89" s="70" t="s">
        <v>59</v>
      </c>
      <c r="D89" s="48" t="s">
        <v>76</v>
      </c>
      <c r="E89" s="32" t="s">
        <v>97</v>
      </c>
      <c r="F89" s="32">
        <v>84</v>
      </c>
      <c r="G89" s="164"/>
      <c r="H89" s="165"/>
      <c r="I89" s="167">
        <v>1979</v>
      </c>
      <c r="J89" s="86">
        <v>3286.8</v>
      </c>
      <c r="K89" s="86">
        <v>2816.8</v>
      </c>
      <c r="L89" s="86">
        <v>1651.4</v>
      </c>
      <c r="M89" s="104">
        <v>141</v>
      </c>
      <c r="N89" s="86">
        <v>439076.74</v>
      </c>
      <c r="O89" s="150">
        <v>0</v>
      </c>
      <c r="P89" s="150">
        <v>0</v>
      </c>
      <c r="Q89" s="150">
        <v>0</v>
      </c>
      <c r="R89" s="86">
        <v>439076.74</v>
      </c>
      <c r="S89" s="86">
        <v>156</v>
      </c>
      <c r="T89" s="86">
        <v>208</v>
      </c>
      <c r="U89" s="150" t="s">
        <v>103</v>
      </c>
      <c r="V89" s="148"/>
      <c r="X89" s="148"/>
    </row>
    <row r="90" spans="1:24" ht="9.75" customHeight="1" x14ac:dyDescent="0.25">
      <c r="A90" s="33">
        <v>28</v>
      </c>
      <c r="B90" s="33" t="s">
        <v>58</v>
      </c>
      <c r="C90" s="70" t="s">
        <v>59</v>
      </c>
      <c r="D90" s="48" t="s">
        <v>76</v>
      </c>
      <c r="E90" s="32" t="s">
        <v>97</v>
      </c>
      <c r="F90" s="32">
        <v>110</v>
      </c>
      <c r="G90" s="164"/>
      <c r="H90" s="165"/>
      <c r="I90" s="167">
        <v>1981</v>
      </c>
      <c r="J90" s="86">
        <v>5524.31</v>
      </c>
      <c r="K90" s="86">
        <v>4614.1000000000004</v>
      </c>
      <c r="L90" s="86">
        <v>4614.1000000000004</v>
      </c>
      <c r="M90" s="104">
        <v>108</v>
      </c>
      <c r="N90" s="86">
        <v>4478162.5499999989</v>
      </c>
      <c r="O90" s="150">
        <v>0</v>
      </c>
      <c r="P90" s="150">
        <v>0</v>
      </c>
      <c r="Q90" s="150">
        <v>0</v>
      </c>
      <c r="R90" s="86">
        <v>4478162.5499999989</v>
      </c>
      <c r="S90" s="86">
        <v>971</v>
      </c>
      <c r="T90" s="86">
        <v>10651</v>
      </c>
      <c r="U90" s="150" t="s">
        <v>103</v>
      </c>
      <c r="V90" s="148"/>
      <c r="W90" s="148"/>
      <c r="X90" s="148"/>
    </row>
    <row r="91" spans="1:24" ht="9.75" customHeight="1" x14ac:dyDescent="0.25">
      <c r="A91" s="33">
        <v>29</v>
      </c>
      <c r="B91" s="33" t="s">
        <v>58</v>
      </c>
      <c r="C91" s="70" t="s">
        <v>59</v>
      </c>
      <c r="D91" s="48" t="s">
        <v>77</v>
      </c>
      <c r="E91" s="32" t="s">
        <v>138</v>
      </c>
      <c r="F91" s="28" t="s">
        <v>149</v>
      </c>
      <c r="G91" s="164"/>
      <c r="H91" s="165"/>
      <c r="I91" s="167">
        <v>1950</v>
      </c>
      <c r="J91" s="86">
        <v>2400.1999999999998</v>
      </c>
      <c r="K91" s="86">
        <f>L91</f>
        <v>1172.2</v>
      </c>
      <c r="L91" s="86">
        <v>1172.2</v>
      </c>
      <c r="M91" s="104">
        <v>25</v>
      </c>
      <c r="N91" s="86">
        <v>15453786.790000001</v>
      </c>
      <c r="O91" s="150">
        <v>0</v>
      </c>
      <c r="P91" s="150">
        <v>0</v>
      </c>
      <c r="Q91" s="150">
        <v>0</v>
      </c>
      <c r="R91" s="86">
        <v>15453786.790000001</v>
      </c>
      <c r="S91" s="86">
        <f>N91/K91</f>
        <v>13183.57514929193</v>
      </c>
      <c r="T91" s="86">
        <f>19827+558*6850/K91</f>
        <v>23087.791673775806</v>
      </c>
      <c r="U91" s="150" t="s">
        <v>103</v>
      </c>
      <c r="V91" s="148"/>
      <c r="W91" s="148"/>
      <c r="X91" s="148"/>
    </row>
    <row r="92" spans="1:24" ht="9.75" customHeight="1" x14ac:dyDescent="0.25">
      <c r="A92" s="33">
        <v>30</v>
      </c>
      <c r="B92" s="70" t="s">
        <v>58</v>
      </c>
      <c r="C92" s="70" t="s">
        <v>59</v>
      </c>
      <c r="D92" s="37" t="s">
        <v>77</v>
      </c>
      <c r="E92" s="98" t="s">
        <v>118</v>
      </c>
      <c r="F92" s="74" t="s">
        <v>119</v>
      </c>
      <c r="G92" s="164"/>
      <c r="H92" s="166"/>
      <c r="I92" s="167">
        <v>1956</v>
      </c>
      <c r="J92" s="86">
        <v>2320</v>
      </c>
      <c r="K92" s="86">
        <v>2039.3</v>
      </c>
      <c r="L92" s="86">
        <v>1708.7</v>
      </c>
      <c r="M92" s="104">
        <v>54</v>
      </c>
      <c r="N92" s="86">
        <v>14186153.93</v>
      </c>
      <c r="O92" s="150">
        <v>0</v>
      </c>
      <c r="P92" s="150">
        <v>0</v>
      </c>
      <c r="Q92" s="150">
        <v>0</v>
      </c>
      <c r="R92" s="86">
        <v>14186153.93</v>
      </c>
      <c r="S92" s="86">
        <v>6956</v>
      </c>
      <c r="T92" s="86">
        <v>15156</v>
      </c>
      <c r="U92" s="150" t="s">
        <v>103</v>
      </c>
      <c r="V92" s="148"/>
      <c r="W92" s="148"/>
      <c r="X92" s="148"/>
    </row>
    <row r="93" spans="1:24" ht="9.75" customHeight="1" x14ac:dyDescent="0.25">
      <c r="A93" s="33">
        <v>31</v>
      </c>
      <c r="B93" s="70" t="s">
        <v>58</v>
      </c>
      <c r="C93" s="70" t="s">
        <v>59</v>
      </c>
      <c r="D93" s="37" t="s">
        <v>77</v>
      </c>
      <c r="E93" s="98" t="s">
        <v>71</v>
      </c>
      <c r="F93" s="74" t="s">
        <v>113</v>
      </c>
      <c r="G93" s="164"/>
      <c r="H93" s="168"/>
      <c r="I93" s="167">
        <v>1964</v>
      </c>
      <c r="J93" s="86">
        <v>2188.1999999999998</v>
      </c>
      <c r="K93" s="86">
        <v>2188.1999999999998</v>
      </c>
      <c r="L93" s="86">
        <v>2022.7</v>
      </c>
      <c r="M93" s="104">
        <v>53</v>
      </c>
      <c r="N93" s="86">
        <v>10426723.390000001</v>
      </c>
      <c r="O93" s="150">
        <v>0</v>
      </c>
      <c r="P93" s="150">
        <v>0</v>
      </c>
      <c r="Q93" s="150">
        <v>0</v>
      </c>
      <c r="R93" s="86">
        <v>10426723.390000001</v>
      </c>
      <c r="S93" s="86">
        <v>4765</v>
      </c>
      <c r="T93" s="86">
        <v>11463</v>
      </c>
      <c r="U93" s="150" t="s">
        <v>103</v>
      </c>
      <c r="V93" s="148"/>
      <c r="W93" s="148"/>
      <c r="X93" s="148"/>
    </row>
    <row r="94" spans="1:24" ht="9.75" customHeight="1" x14ac:dyDescent="0.25">
      <c r="A94" s="33">
        <v>32</v>
      </c>
      <c r="B94" s="41" t="s">
        <v>58</v>
      </c>
      <c r="C94" s="41" t="s">
        <v>59</v>
      </c>
      <c r="D94" s="37" t="s">
        <v>142</v>
      </c>
      <c r="E94" s="98" t="s">
        <v>143</v>
      </c>
      <c r="F94" s="74" t="s">
        <v>144</v>
      </c>
      <c r="G94" s="164"/>
      <c r="H94" s="171"/>
      <c r="I94" s="167">
        <v>1960</v>
      </c>
      <c r="J94" s="86">
        <v>377.7</v>
      </c>
      <c r="K94" s="86">
        <v>341.1</v>
      </c>
      <c r="L94" s="86">
        <v>296.2</v>
      </c>
      <c r="M94" s="104">
        <v>21</v>
      </c>
      <c r="N94" s="86">
        <v>4582957.75</v>
      </c>
      <c r="O94" s="150">
        <v>0</v>
      </c>
      <c r="P94" s="150">
        <v>0</v>
      </c>
      <c r="Q94" s="150">
        <v>0</v>
      </c>
      <c r="R94" s="86">
        <v>4582957.75</v>
      </c>
      <c r="S94" s="86">
        <v>13436</v>
      </c>
      <c r="T94" s="86">
        <v>23536</v>
      </c>
      <c r="U94" s="150" t="s">
        <v>103</v>
      </c>
      <c r="V94" s="148"/>
      <c r="W94" s="148"/>
      <c r="X94" s="148"/>
    </row>
    <row r="95" spans="1:24" ht="9.75" customHeight="1" x14ac:dyDescent="0.25">
      <c r="A95" s="33">
        <v>33</v>
      </c>
      <c r="B95" s="41" t="s">
        <v>58</v>
      </c>
      <c r="C95" s="41" t="s">
        <v>59</v>
      </c>
      <c r="D95" s="37" t="s">
        <v>77</v>
      </c>
      <c r="E95" s="98" t="s">
        <v>72</v>
      </c>
      <c r="F95" s="74" t="s">
        <v>117</v>
      </c>
      <c r="G95" s="164"/>
      <c r="H95" s="168"/>
      <c r="I95" s="167">
        <v>1961</v>
      </c>
      <c r="J95" s="86">
        <v>2481.8000000000002</v>
      </c>
      <c r="K95" s="86">
        <v>2322.6</v>
      </c>
      <c r="L95" s="86">
        <v>2322.6</v>
      </c>
      <c r="M95" s="104">
        <v>64</v>
      </c>
      <c r="N95" s="86">
        <v>2124874.3199999998</v>
      </c>
      <c r="O95" s="150">
        <v>0</v>
      </c>
      <c r="P95" s="150">
        <v>0</v>
      </c>
      <c r="Q95" s="150">
        <v>0</v>
      </c>
      <c r="R95" s="86">
        <v>2124874.3199999998</v>
      </c>
      <c r="S95" s="86">
        <v>915</v>
      </c>
      <c r="T95" s="86">
        <v>9506</v>
      </c>
      <c r="U95" s="150" t="s">
        <v>103</v>
      </c>
      <c r="V95" s="148"/>
      <c r="W95" s="184"/>
      <c r="X95" s="148"/>
    </row>
    <row r="96" spans="1:24" ht="9.75" customHeight="1" x14ac:dyDescent="0.25">
      <c r="A96" s="33">
        <v>34</v>
      </c>
      <c r="B96" s="41" t="s">
        <v>58</v>
      </c>
      <c r="C96" s="41" t="s">
        <v>59</v>
      </c>
      <c r="D96" s="37" t="s">
        <v>77</v>
      </c>
      <c r="E96" s="98" t="s">
        <v>100</v>
      </c>
      <c r="F96" s="74" t="s">
        <v>137</v>
      </c>
      <c r="G96" s="164"/>
      <c r="H96" s="168"/>
      <c r="I96" s="167">
        <v>1987</v>
      </c>
      <c r="J96" s="86">
        <v>14944.4</v>
      </c>
      <c r="K96" s="86">
        <v>11223.2</v>
      </c>
      <c r="L96" s="86">
        <v>11223.2</v>
      </c>
      <c r="M96" s="104">
        <v>637</v>
      </c>
      <c r="N96" s="86">
        <v>22602065.220000003</v>
      </c>
      <c r="O96" s="150">
        <v>0</v>
      </c>
      <c r="P96" s="150">
        <v>0</v>
      </c>
      <c r="Q96" s="150">
        <v>0</v>
      </c>
      <c r="R96" s="86">
        <v>22602065.220000003</v>
      </c>
      <c r="S96" s="86">
        <v>2014</v>
      </c>
      <c r="T96" s="86">
        <v>17081</v>
      </c>
      <c r="U96" s="150" t="s">
        <v>103</v>
      </c>
      <c r="V96" s="148"/>
      <c r="W96" s="148"/>
      <c r="X96" s="148"/>
    </row>
    <row r="97" spans="1:24" ht="9.75" customHeight="1" x14ac:dyDescent="0.25">
      <c r="A97" s="33">
        <v>35</v>
      </c>
      <c r="B97" s="41" t="s">
        <v>58</v>
      </c>
      <c r="C97" s="41" t="s">
        <v>59</v>
      </c>
      <c r="D97" s="37" t="s">
        <v>77</v>
      </c>
      <c r="E97" s="98" t="s">
        <v>100</v>
      </c>
      <c r="F97" s="74" t="s">
        <v>141</v>
      </c>
      <c r="G97" s="164"/>
      <c r="H97" s="168"/>
      <c r="I97" s="167">
        <v>1988</v>
      </c>
      <c r="J97" s="86">
        <v>13688.1</v>
      </c>
      <c r="K97" s="86">
        <v>13688.1</v>
      </c>
      <c r="L97" s="86">
        <v>9223.7000000000007</v>
      </c>
      <c r="M97" s="104">
        <v>472</v>
      </c>
      <c r="N97" s="86">
        <v>16569398.73</v>
      </c>
      <c r="O97" s="150">
        <v>0</v>
      </c>
      <c r="P97" s="150">
        <v>0</v>
      </c>
      <c r="Q97" s="150">
        <v>0</v>
      </c>
      <c r="R97" s="86">
        <v>16569398.73</v>
      </c>
      <c r="S97" s="86">
        <v>1210</v>
      </c>
      <c r="T97" s="86">
        <v>6771</v>
      </c>
      <c r="U97" s="150" t="s">
        <v>103</v>
      </c>
      <c r="V97" s="148"/>
      <c r="W97" s="183"/>
      <c r="X97" s="148"/>
    </row>
    <row r="98" spans="1:24" ht="9.75" customHeight="1" x14ac:dyDescent="0.25">
      <c r="A98" s="33">
        <v>36</v>
      </c>
      <c r="B98" s="41" t="s">
        <v>58</v>
      </c>
      <c r="C98" s="41" t="s">
        <v>59</v>
      </c>
      <c r="D98" s="37" t="s">
        <v>77</v>
      </c>
      <c r="E98" s="98" t="s">
        <v>100</v>
      </c>
      <c r="F98" s="74" t="s">
        <v>140</v>
      </c>
      <c r="G98" s="164"/>
      <c r="H98" s="168"/>
      <c r="I98" s="167">
        <v>1980</v>
      </c>
      <c r="J98" s="86">
        <v>6488.8</v>
      </c>
      <c r="K98" s="86">
        <v>5567.6</v>
      </c>
      <c r="L98" s="86">
        <v>5567.6</v>
      </c>
      <c r="M98" s="104">
        <v>310</v>
      </c>
      <c r="N98" s="86">
        <v>561601.69999999995</v>
      </c>
      <c r="O98" s="150">
        <v>0</v>
      </c>
      <c r="P98" s="150">
        <v>0</v>
      </c>
      <c r="Q98" s="150">
        <v>0</v>
      </c>
      <c r="R98" s="86">
        <v>561601.69999999995</v>
      </c>
      <c r="S98" s="86">
        <v>101</v>
      </c>
      <c r="T98" s="86">
        <v>135</v>
      </c>
      <c r="U98" s="150" t="s">
        <v>103</v>
      </c>
      <c r="V98" s="148"/>
      <c r="W98" s="148"/>
      <c r="X98" s="148"/>
    </row>
    <row r="99" spans="1:24" ht="23.25" customHeight="1" x14ac:dyDescent="0.25">
      <c r="A99" s="218" t="s">
        <v>107</v>
      </c>
      <c r="B99" s="219"/>
      <c r="C99" s="219"/>
      <c r="D99" s="219"/>
      <c r="E99" s="219"/>
      <c r="F99" s="219"/>
      <c r="G99" s="219"/>
      <c r="H99" s="220"/>
      <c r="I99" s="66" t="s">
        <v>0</v>
      </c>
      <c r="J99" s="173">
        <f>SUM(J63:J98)</f>
        <v>194692.67</v>
      </c>
      <c r="K99" s="173">
        <f>SUM(K63:K98)</f>
        <v>164317.70000000004</v>
      </c>
      <c r="L99" s="173">
        <f>SUM(L63:L98)</f>
        <v>129179.2</v>
      </c>
      <c r="M99" s="174">
        <f>SUM(M63:M98)</f>
        <v>7003</v>
      </c>
      <c r="N99" s="175">
        <f>SUM(N63:N98)</f>
        <v>387930716.38999999</v>
      </c>
      <c r="O99" s="175">
        <f t="shared" ref="O99:Q99" si="5">SUM(O63:O98)</f>
        <v>0</v>
      </c>
      <c r="P99" s="175">
        <f t="shared" si="5"/>
        <v>0</v>
      </c>
      <c r="Q99" s="175">
        <f t="shared" si="5"/>
        <v>0</v>
      </c>
      <c r="R99" s="175">
        <f>SUM(R63:R98)</f>
        <v>387930716.38999999</v>
      </c>
      <c r="S99" s="66" t="s">
        <v>0</v>
      </c>
      <c r="T99" s="66" t="s">
        <v>0</v>
      </c>
      <c r="U99" s="66" t="s">
        <v>0</v>
      </c>
    </row>
    <row r="100" spans="1:24" ht="15.75" x14ac:dyDescent="0.25">
      <c r="A100" s="214" t="s">
        <v>36</v>
      </c>
      <c r="B100" s="214"/>
      <c r="C100" s="214"/>
      <c r="D100" s="214"/>
      <c r="E100" s="214"/>
      <c r="F100" s="214"/>
      <c r="G100" s="214"/>
      <c r="H100" s="214"/>
      <c r="I100" s="214"/>
      <c r="J100" s="12"/>
      <c r="K100" s="12"/>
      <c r="L100" s="12"/>
      <c r="M100" s="12"/>
      <c r="N100" s="12"/>
      <c r="O100" s="12"/>
      <c r="P100" s="12"/>
      <c r="Q100" s="12"/>
      <c r="R100" s="12"/>
      <c r="S100" s="26"/>
      <c r="T100" s="12"/>
      <c r="U100" s="12"/>
    </row>
  </sheetData>
  <mergeCells count="31">
    <mergeCell ref="A40:U40"/>
    <mergeCell ref="A62:U62"/>
    <mergeCell ref="A100:I100"/>
    <mergeCell ref="A60:H60"/>
    <mergeCell ref="A99:H99"/>
    <mergeCell ref="A9:U9"/>
    <mergeCell ref="A38:H38"/>
    <mergeCell ref="B4:H4"/>
    <mergeCell ref="H5:H7"/>
    <mergeCell ref="G5:G7"/>
    <mergeCell ref="M4:M6"/>
    <mergeCell ref="N4:R4"/>
    <mergeCell ref="F5:F7"/>
    <mergeCell ref="E5:E7"/>
    <mergeCell ref="D5:D7"/>
    <mergeCell ref="C5:C7"/>
    <mergeCell ref="K5:K6"/>
    <mergeCell ref="L5:L6"/>
    <mergeCell ref="N5:N6"/>
    <mergeCell ref="Q1:U1"/>
    <mergeCell ref="Q2:U2"/>
    <mergeCell ref="A3:U3"/>
    <mergeCell ref="A4:A7"/>
    <mergeCell ref="J4:J6"/>
    <mergeCell ref="K4:L4"/>
    <mergeCell ref="S4:S6"/>
    <mergeCell ref="T4:T6"/>
    <mergeCell ref="O5:R5"/>
    <mergeCell ref="B5:B7"/>
    <mergeCell ref="U4:U7"/>
    <mergeCell ref="I4:I7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89" fitToWidth="0" fitToHeight="0" orientation="landscape" r:id="rId1"/>
  <ignoredErrors>
    <ignoredError sqref="F37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stopIfTrue="1" id="{851E04E6-BF3A-4DD6-9C87-1152BA8650AB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14" stopIfTrue="1" id="{0B2AB321-86A5-42D3-937F-0119AC4B995E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13" stopIfTrue="1" id="{E724D364-D389-4F5F-9DCF-1EB61124A115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D20:D24</xm:sqref>
        </x14:conditionalFormatting>
        <x14:conditionalFormatting xmlns:xm="http://schemas.microsoft.com/office/excel/2006/main">
          <x14:cfRule type="expression" priority="12" stopIfTrue="1" id="{D4A7C6F5-916B-44F4-B610-D9432EC2903D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1" stopIfTrue="1" id="{31037B20-0462-4032-8797-FE5EA29EB513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J33:J35 J12 J27:J28 J10 J17:J19 J21:J24</xm:sqref>
        </x14:conditionalFormatting>
        <x14:conditionalFormatting xmlns:xm="http://schemas.microsoft.com/office/excel/2006/main">
          <x14:cfRule type="expression" priority="10" stopIfTrue="1" id="{261DF4D0-F175-4C23-BC50-25487418B420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K33:K35 K12 K27:K28 K10 K17:K19 K21:K24</xm:sqref>
        </x14:conditionalFormatting>
        <x14:conditionalFormatting xmlns:xm="http://schemas.microsoft.com/office/excel/2006/main">
          <x14:cfRule type="expression" priority="8" stopIfTrue="1" id="{39EDD641-62A9-4E4A-BD1B-EF5C9CFCEA48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K44 K47</xm:sqref>
        </x14:conditionalFormatting>
        <x14:conditionalFormatting xmlns:xm="http://schemas.microsoft.com/office/excel/2006/main">
          <x14:cfRule type="expression" priority="9" stopIfTrue="1" id="{3B8D144D-4810-466F-9F95-D52778284223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K45 K41</xm:sqref>
        </x14:conditionalFormatting>
        <x14:conditionalFormatting xmlns:xm="http://schemas.microsoft.com/office/excel/2006/main">
          <x14:cfRule type="expression" priority="7" stopIfTrue="1" id="{E7594F96-D1C7-4EA2-A22E-0AB7262ADB14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6" stopIfTrue="1" id="{7B55606A-AD72-46EC-96FB-48CC48F57AD1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K46</xm:sqref>
        </x14:conditionalFormatting>
        <x14:conditionalFormatting xmlns:xm="http://schemas.microsoft.com/office/excel/2006/main">
          <x14:cfRule type="expression" priority="4" stopIfTrue="1" id="{DAEBA4B8-7B47-42C7-B221-A6D3B7F0B8BE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expression" priority="3" stopIfTrue="1" id="{8B370D58-2856-45B7-9A07-74F4A1D1706F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BB100"/>
  <sheetViews>
    <sheetView view="pageBreakPreview" topLeftCell="B1" zoomScale="86" zoomScaleNormal="100" zoomScaleSheetLayoutView="86" workbookViewId="0">
      <pane ySplit="7" topLeftCell="A77" activePane="bottomLeft" state="frozen"/>
      <selection pane="bottomLeft" activeCell="J68" sqref="J68"/>
    </sheetView>
  </sheetViews>
  <sheetFormatPr defaultRowHeight="15" x14ac:dyDescent="0.25"/>
  <cols>
    <col min="1" max="1" width="5.28515625" customWidth="1"/>
    <col min="2" max="2" width="7.140625" style="4" customWidth="1"/>
    <col min="3" max="3" width="10.140625" customWidth="1"/>
    <col min="4" max="4" width="9.85546875" customWidth="1"/>
    <col min="5" max="5" width="16.5703125" customWidth="1"/>
    <col min="6" max="6" width="5.7109375" customWidth="1"/>
    <col min="7" max="8" width="2.85546875" customWidth="1"/>
    <col min="9" max="9" width="12.5703125" customWidth="1"/>
    <col min="10" max="10" width="11.140625" customWidth="1"/>
    <col min="11" max="11" width="11.28515625" customWidth="1"/>
    <col min="12" max="12" width="10.85546875" customWidth="1"/>
    <col min="13" max="13" width="11.7109375" customWidth="1"/>
    <col min="14" max="14" width="4.85546875" customWidth="1"/>
    <col min="15" max="15" width="11" customWidth="1"/>
    <col min="16" max="16" width="4.5703125" customWidth="1"/>
    <col min="17" max="17" width="12.28515625" customWidth="1"/>
    <col min="18" max="18" width="8" customWidth="1"/>
    <col min="19" max="19" width="14.85546875" customWidth="1"/>
    <col min="20" max="20" width="5.42578125" customWidth="1"/>
    <col min="21" max="21" width="4.7109375" customWidth="1"/>
    <col min="22" max="22" width="6.85546875" customWidth="1"/>
    <col min="23" max="23" width="11.140625" customWidth="1"/>
    <col min="24" max="24" width="7.85546875" customWidth="1"/>
    <col min="25" max="25" width="10.85546875" bestFit="1" customWidth="1"/>
    <col min="26" max="26" width="10" bestFit="1" customWidth="1"/>
    <col min="27" max="27" width="6.28515625" customWidth="1"/>
    <col min="28" max="28" width="5" customWidth="1"/>
    <col min="29" max="29" width="13.7109375" customWidth="1"/>
    <col min="30" max="30" width="5.140625" customWidth="1"/>
    <col min="31" max="31" width="10.7109375" customWidth="1"/>
  </cols>
  <sheetData>
    <row r="1" spans="1:31" ht="35.25" customHeight="1" x14ac:dyDescent="0.25">
      <c r="Y1" s="221" t="s">
        <v>86</v>
      </c>
      <c r="Z1" s="221"/>
      <c r="AA1" s="221"/>
      <c r="AB1" s="221"/>
      <c r="AC1" s="221"/>
      <c r="AD1" s="221"/>
      <c r="AE1" s="221"/>
    </row>
    <row r="2" spans="1:31" ht="18" customHeight="1" x14ac:dyDescent="0.25"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22" t="s">
        <v>152</v>
      </c>
      <c r="Z2" s="222"/>
      <c r="AA2" s="222"/>
      <c r="AB2" s="222"/>
      <c r="AC2" s="222"/>
      <c r="AD2" s="222"/>
      <c r="AE2" s="222"/>
    </row>
    <row r="3" spans="1:31" ht="27" customHeight="1" x14ac:dyDescent="0.25">
      <c r="A3" s="223" t="s">
        <v>104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1" ht="40.5" customHeight="1" x14ac:dyDescent="0.25">
      <c r="A4" s="224" t="s">
        <v>21</v>
      </c>
      <c r="B4" s="225" t="s">
        <v>35</v>
      </c>
      <c r="C4" s="225"/>
      <c r="D4" s="225"/>
      <c r="E4" s="225"/>
      <c r="F4" s="225"/>
      <c r="G4" s="225"/>
      <c r="H4" s="225"/>
      <c r="I4" s="224" t="s">
        <v>41</v>
      </c>
      <c r="J4" s="224" t="s">
        <v>28</v>
      </c>
      <c r="K4" s="224"/>
      <c r="L4" s="224"/>
      <c r="M4" s="224"/>
      <c r="N4" s="224"/>
      <c r="O4" s="224"/>
      <c r="P4" s="226" t="s">
        <v>50</v>
      </c>
      <c r="Q4" s="226"/>
      <c r="R4" s="226" t="s">
        <v>29</v>
      </c>
      <c r="S4" s="226"/>
      <c r="T4" s="224" t="s">
        <v>57</v>
      </c>
      <c r="U4" s="224"/>
      <c r="V4" s="224"/>
      <c r="W4" s="224"/>
      <c r="X4" s="226" t="s">
        <v>31</v>
      </c>
      <c r="Y4" s="226"/>
      <c r="Z4" s="228" t="s">
        <v>56</v>
      </c>
      <c r="AA4" s="226" t="s">
        <v>32</v>
      </c>
      <c r="AB4" s="226"/>
      <c r="AC4" s="226" t="s">
        <v>51</v>
      </c>
      <c r="AD4" s="226" t="s">
        <v>52</v>
      </c>
      <c r="AE4" s="226" t="s">
        <v>43</v>
      </c>
    </row>
    <row r="5" spans="1:31" ht="30" customHeight="1" x14ac:dyDescent="0.25">
      <c r="A5" s="224"/>
      <c r="B5" s="227" t="s">
        <v>23</v>
      </c>
      <c r="C5" s="227" t="s">
        <v>34</v>
      </c>
      <c r="D5" s="227" t="s">
        <v>33</v>
      </c>
      <c r="E5" s="227" t="s">
        <v>24</v>
      </c>
      <c r="F5" s="227" t="s">
        <v>25</v>
      </c>
      <c r="G5" s="227" t="s">
        <v>26</v>
      </c>
      <c r="H5" s="227" t="s">
        <v>27</v>
      </c>
      <c r="I5" s="224"/>
      <c r="J5" s="224" t="s">
        <v>55</v>
      </c>
      <c r="K5" s="224"/>
      <c r="L5" s="226" t="s">
        <v>46</v>
      </c>
      <c r="M5" s="226" t="s">
        <v>47</v>
      </c>
      <c r="N5" s="226" t="s">
        <v>48</v>
      </c>
      <c r="O5" s="226" t="s">
        <v>49</v>
      </c>
      <c r="P5" s="226"/>
      <c r="Q5" s="226"/>
      <c r="R5" s="226"/>
      <c r="S5" s="226"/>
      <c r="T5" s="224"/>
      <c r="U5" s="224"/>
      <c r="V5" s="224"/>
      <c r="W5" s="224"/>
      <c r="X5" s="226"/>
      <c r="Y5" s="226"/>
      <c r="Z5" s="229"/>
      <c r="AA5" s="226"/>
      <c r="AB5" s="226"/>
      <c r="AC5" s="226"/>
      <c r="AD5" s="226"/>
      <c r="AE5" s="226"/>
    </row>
    <row r="6" spans="1:31" ht="87" customHeight="1" x14ac:dyDescent="0.25">
      <c r="A6" s="224"/>
      <c r="B6" s="227"/>
      <c r="C6" s="227"/>
      <c r="D6" s="227"/>
      <c r="E6" s="227"/>
      <c r="F6" s="227"/>
      <c r="G6" s="227"/>
      <c r="H6" s="227"/>
      <c r="I6" s="224"/>
      <c r="J6" s="131" t="s">
        <v>44</v>
      </c>
      <c r="K6" s="131" t="s">
        <v>45</v>
      </c>
      <c r="L6" s="226"/>
      <c r="M6" s="226"/>
      <c r="N6" s="226"/>
      <c r="O6" s="226"/>
      <c r="P6" s="226"/>
      <c r="Q6" s="226"/>
      <c r="R6" s="226"/>
      <c r="S6" s="226"/>
      <c r="T6" s="226" t="s">
        <v>30</v>
      </c>
      <c r="U6" s="226"/>
      <c r="V6" s="226" t="s">
        <v>37</v>
      </c>
      <c r="W6" s="226"/>
      <c r="X6" s="226"/>
      <c r="Y6" s="226"/>
      <c r="Z6" s="230"/>
      <c r="AA6" s="226"/>
      <c r="AB6" s="226"/>
      <c r="AC6" s="226"/>
      <c r="AD6" s="226"/>
      <c r="AE6" s="226"/>
    </row>
    <row r="7" spans="1:31" ht="15.75" customHeight="1" x14ac:dyDescent="0.25">
      <c r="A7" s="224"/>
      <c r="B7" s="227"/>
      <c r="C7" s="227"/>
      <c r="D7" s="227"/>
      <c r="E7" s="227"/>
      <c r="F7" s="227"/>
      <c r="G7" s="227"/>
      <c r="H7" s="227"/>
      <c r="I7" s="17" t="s">
        <v>53</v>
      </c>
      <c r="J7" s="17" t="s">
        <v>53</v>
      </c>
      <c r="K7" s="17" t="s">
        <v>53</v>
      </c>
      <c r="L7" s="17" t="s">
        <v>53</v>
      </c>
      <c r="M7" s="17" t="s">
        <v>53</v>
      </c>
      <c r="N7" s="17" t="s">
        <v>53</v>
      </c>
      <c r="O7" s="17" t="s">
        <v>53</v>
      </c>
      <c r="P7" s="134" t="s">
        <v>20</v>
      </c>
      <c r="Q7" s="17" t="s">
        <v>53</v>
      </c>
      <c r="R7" s="134" t="s">
        <v>19</v>
      </c>
      <c r="S7" s="17" t="s">
        <v>53</v>
      </c>
      <c r="T7" s="134" t="s">
        <v>19</v>
      </c>
      <c r="U7" s="17" t="s">
        <v>53</v>
      </c>
      <c r="V7" s="134" t="s">
        <v>19</v>
      </c>
      <c r="W7" s="17" t="s">
        <v>53</v>
      </c>
      <c r="X7" s="134" t="s">
        <v>19</v>
      </c>
      <c r="Y7" s="17" t="s">
        <v>53</v>
      </c>
      <c r="Z7" s="17" t="s">
        <v>53</v>
      </c>
      <c r="AA7" s="134" t="s">
        <v>18</v>
      </c>
      <c r="AB7" s="17" t="s">
        <v>53</v>
      </c>
      <c r="AC7" s="17" t="s">
        <v>53</v>
      </c>
      <c r="AD7" s="17" t="s">
        <v>53</v>
      </c>
      <c r="AE7" s="17" t="s">
        <v>53</v>
      </c>
    </row>
    <row r="8" spans="1:31" ht="12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</row>
    <row r="9" spans="1:31" ht="11.25" customHeight="1" x14ac:dyDescent="0.25">
      <c r="A9" s="234" t="s">
        <v>88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6"/>
    </row>
    <row r="10" spans="1:31" ht="15" customHeight="1" x14ac:dyDescent="0.25">
      <c r="A10" s="70">
        <v>1</v>
      </c>
      <c r="B10" s="70" t="s">
        <v>58</v>
      </c>
      <c r="C10" s="70" t="s">
        <v>59</v>
      </c>
      <c r="D10" s="34" t="s">
        <v>75</v>
      </c>
      <c r="E10" s="69" t="s">
        <v>60</v>
      </c>
      <c r="F10" s="69">
        <v>6</v>
      </c>
      <c r="G10" s="70"/>
      <c r="H10" s="71"/>
      <c r="I10" s="81">
        <f t="shared" ref="I10:I37" si="0">J10+K10+L10+M10+N10+O10+Q10+S10+U10+W10+Y10+Z10+AB10+AC10+AD10+AE10</f>
        <v>16696059.049999999</v>
      </c>
      <c r="J10" s="71"/>
      <c r="K10" s="71"/>
      <c r="L10" s="71"/>
      <c r="M10" s="71"/>
      <c r="N10" s="71"/>
      <c r="O10" s="71"/>
      <c r="P10" s="71"/>
      <c r="Q10" s="71"/>
      <c r="R10" s="21">
        <v>1455.99</v>
      </c>
      <c r="S10" s="21">
        <v>16427590.539999999</v>
      </c>
      <c r="T10" s="71"/>
      <c r="U10" s="71"/>
      <c r="V10" s="72"/>
      <c r="W10" s="72"/>
      <c r="X10" s="72"/>
      <c r="Y10" s="72"/>
      <c r="Z10" s="71"/>
      <c r="AA10" s="71"/>
      <c r="AB10" s="71"/>
      <c r="AC10" s="21">
        <v>268468.51</v>
      </c>
      <c r="AD10" s="71"/>
      <c r="AE10" s="73"/>
    </row>
    <row r="11" spans="1:31" ht="13.5" customHeight="1" x14ac:dyDescent="0.25">
      <c r="A11" s="70">
        <v>2</v>
      </c>
      <c r="B11" s="70" t="s">
        <v>58</v>
      </c>
      <c r="C11" s="70" t="s">
        <v>59</v>
      </c>
      <c r="D11" s="37" t="s">
        <v>75</v>
      </c>
      <c r="E11" s="37" t="s">
        <v>60</v>
      </c>
      <c r="F11" s="80" t="s">
        <v>115</v>
      </c>
      <c r="G11" s="70"/>
      <c r="H11" s="71"/>
      <c r="I11" s="81">
        <f t="shared" si="0"/>
        <v>8719752.1899999995</v>
      </c>
      <c r="J11" s="71"/>
      <c r="K11" s="71"/>
      <c r="L11" s="71"/>
      <c r="M11" s="71"/>
      <c r="N11" s="71"/>
      <c r="O11" s="71"/>
      <c r="P11" s="71"/>
      <c r="Q11" s="71"/>
      <c r="R11" s="22">
        <v>785.56</v>
      </c>
      <c r="S11" s="22">
        <v>8529047</v>
      </c>
      <c r="T11" s="71"/>
      <c r="U11" s="71"/>
      <c r="V11" s="75"/>
      <c r="W11" s="75"/>
      <c r="X11" s="75"/>
      <c r="Y11" s="75"/>
      <c r="Z11" s="71"/>
      <c r="AA11" s="71"/>
      <c r="AB11" s="71"/>
      <c r="AC11" s="22">
        <v>190705.19</v>
      </c>
      <c r="AD11" s="71"/>
      <c r="AE11" s="73"/>
    </row>
    <row r="12" spans="1:31" ht="15" customHeight="1" x14ac:dyDescent="0.25">
      <c r="A12" s="70">
        <v>3</v>
      </c>
      <c r="B12" s="70" t="s">
        <v>58</v>
      </c>
      <c r="C12" s="70" t="s">
        <v>59</v>
      </c>
      <c r="D12" s="38" t="s">
        <v>75</v>
      </c>
      <c r="E12" s="38" t="s">
        <v>61</v>
      </c>
      <c r="F12" s="76" t="s">
        <v>120</v>
      </c>
      <c r="G12" s="70"/>
      <c r="H12" s="71"/>
      <c r="I12" s="81">
        <f t="shared" si="0"/>
        <v>11579838.560000001</v>
      </c>
      <c r="J12" s="71"/>
      <c r="K12" s="71"/>
      <c r="L12" s="71"/>
      <c r="M12" s="71"/>
      <c r="N12" s="71"/>
      <c r="O12" s="71"/>
      <c r="P12" s="71"/>
      <c r="Q12" s="71"/>
      <c r="R12" s="23">
        <v>1082.1199999999999</v>
      </c>
      <c r="S12" s="23">
        <v>11447188.75</v>
      </c>
      <c r="T12" s="71"/>
      <c r="U12" s="71"/>
      <c r="V12" s="77"/>
      <c r="W12" s="77"/>
      <c r="X12" s="77"/>
      <c r="Y12" s="77"/>
      <c r="Z12" s="71"/>
      <c r="AA12" s="71"/>
      <c r="AB12" s="71"/>
      <c r="AC12" s="23">
        <v>132649.81</v>
      </c>
      <c r="AD12" s="71"/>
      <c r="AE12" s="73"/>
    </row>
    <row r="13" spans="1:31" ht="12.75" customHeight="1" x14ac:dyDescent="0.25">
      <c r="A13" s="70">
        <v>4</v>
      </c>
      <c r="B13" s="70" t="s">
        <v>58</v>
      </c>
      <c r="C13" s="70" t="s">
        <v>59</v>
      </c>
      <c r="D13" s="41" t="s">
        <v>75</v>
      </c>
      <c r="E13" s="78" t="s">
        <v>61</v>
      </c>
      <c r="F13" s="37">
        <v>61</v>
      </c>
      <c r="G13" s="70"/>
      <c r="H13" s="71"/>
      <c r="I13" s="81">
        <f t="shared" si="0"/>
        <v>10192566.91</v>
      </c>
      <c r="J13" s="71"/>
      <c r="K13" s="71"/>
      <c r="L13" s="71"/>
      <c r="M13" s="71"/>
      <c r="N13" s="71"/>
      <c r="O13" s="71"/>
      <c r="P13" s="71"/>
      <c r="Q13" s="71"/>
      <c r="R13" s="22">
        <v>895.31</v>
      </c>
      <c r="S13" s="22">
        <v>10086720.08</v>
      </c>
      <c r="T13" s="71"/>
      <c r="U13" s="71"/>
      <c r="V13" s="75"/>
      <c r="W13" s="75"/>
      <c r="X13" s="75"/>
      <c r="Y13" s="75"/>
      <c r="Z13" s="71"/>
      <c r="AA13" s="71"/>
      <c r="AB13" s="71"/>
      <c r="AC13" s="22">
        <v>105846.83</v>
      </c>
      <c r="AD13" s="71"/>
      <c r="AE13" s="73"/>
    </row>
    <row r="14" spans="1:31" ht="14.25" customHeight="1" x14ac:dyDescent="0.25">
      <c r="A14" s="70">
        <v>5</v>
      </c>
      <c r="B14" s="70" t="s">
        <v>58</v>
      </c>
      <c r="C14" s="70" t="s">
        <v>59</v>
      </c>
      <c r="D14" s="41" t="s">
        <v>75</v>
      </c>
      <c r="E14" s="78" t="s">
        <v>62</v>
      </c>
      <c r="F14" s="37">
        <v>1</v>
      </c>
      <c r="G14" s="70"/>
      <c r="H14" s="71"/>
      <c r="I14" s="81">
        <f t="shared" si="0"/>
        <v>574283.18999999994</v>
      </c>
      <c r="J14" s="71"/>
      <c r="K14" s="71"/>
      <c r="L14" s="71"/>
      <c r="M14" s="71"/>
      <c r="N14" s="71"/>
      <c r="O14" s="71"/>
      <c r="P14" s="71"/>
      <c r="Q14" s="71"/>
      <c r="R14" s="22"/>
      <c r="S14" s="22"/>
      <c r="T14" s="71"/>
      <c r="U14" s="71"/>
      <c r="V14" s="75">
        <v>215.6</v>
      </c>
      <c r="W14" s="75">
        <v>574283.18999999994</v>
      </c>
      <c r="X14" s="75"/>
      <c r="Y14" s="75"/>
      <c r="Z14" s="71"/>
      <c r="AA14" s="71"/>
      <c r="AB14" s="71"/>
      <c r="AC14" s="22"/>
      <c r="AD14" s="71"/>
      <c r="AE14" s="73"/>
    </row>
    <row r="15" spans="1:31" ht="12.75" customHeight="1" x14ac:dyDescent="0.25">
      <c r="A15" s="70">
        <v>6</v>
      </c>
      <c r="B15" s="70" t="s">
        <v>58</v>
      </c>
      <c r="C15" s="70" t="s">
        <v>59</v>
      </c>
      <c r="D15" s="37" t="s">
        <v>75</v>
      </c>
      <c r="E15" s="37" t="s">
        <v>63</v>
      </c>
      <c r="F15" s="37">
        <v>15</v>
      </c>
      <c r="G15" s="70"/>
      <c r="H15" s="71"/>
      <c r="I15" s="81">
        <f t="shared" si="0"/>
        <v>11996367.84</v>
      </c>
      <c r="J15" s="71"/>
      <c r="K15" s="71"/>
      <c r="L15" s="71"/>
      <c r="M15" s="71"/>
      <c r="N15" s="71"/>
      <c r="O15" s="71"/>
      <c r="P15" s="71"/>
      <c r="Q15" s="71"/>
      <c r="R15" s="22">
        <v>1118.1300000000001</v>
      </c>
      <c r="S15" s="22">
        <v>11794061.4</v>
      </c>
      <c r="T15" s="71"/>
      <c r="U15" s="71"/>
      <c r="V15" s="75"/>
      <c r="W15" s="75"/>
      <c r="X15" s="75"/>
      <c r="Y15" s="75"/>
      <c r="Z15" s="71"/>
      <c r="AA15" s="71"/>
      <c r="AB15" s="71"/>
      <c r="AC15" s="22">
        <v>202306.44</v>
      </c>
      <c r="AD15" s="71"/>
      <c r="AE15" s="73"/>
    </row>
    <row r="16" spans="1:31" ht="15.75" customHeight="1" x14ac:dyDescent="0.25">
      <c r="A16" s="70">
        <v>7</v>
      </c>
      <c r="B16" s="70" t="s">
        <v>58</v>
      </c>
      <c r="C16" s="70" t="s">
        <v>59</v>
      </c>
      <c r="D16" s="41" t="s">
        <v>75</v>
      </c>
      <c r="E16" s="78" t="s">
        <v>64</v>
      </c>
      <c r="F16" s="37">
        <v>5</v>
      </c>
      <c r="G16" s="70"/>
      <c r="H16" s="71"/>
      <c r="I16" s="81">
        <f t="shared" si="0"/>
        <v>8424411.2999999989</v>
      </c>
      <c r="J16" s="71"/>
      <c r="K16" s="71"/>
      <c r="L16" s="71"/>
      <c r="M16" s="71"/>
      <c r="N16" s="71"/>
      <c r="O16" s="71"/>
      <c r="P16" s="71"/>
      <c r="Q16" s="71"/>
      <c r="R16" s="22">
        <v>777.06</v>
      </c>
      <c r="S16" s="22">
        <v>8352948.1399999997</v>
      </c>
      <c r="T16" s="71"/>
      <c r="U16" s="71"/>
      <c r="V16" s="75"/>
      <c r="W16" s="75"/>
      <c r="X16" s="75"/>
      <c r="Y16" s="75"/>
      <c r="Z16" s="71"/>
      <c r="AA16" s="71"/>
      <c r="AB16" s="71"/>
      <c r="AC16" s="22">
        <v>71463.16</v>
      </c>
      <c r="AD16" s="71"/>
      <c r="AE16" s="73"/>
    </row>
    <row r="17" spans="1:31" ht="14.25" customHeight="1" x14ac:dyDescent="0.25">
      <c r="A17" s="70">
        <v>8</v>
      </c>
      <c r="B17" s="70" t="s">
        <v>58</v>
      </c>
      <c r="C17" s="70" t="s">
        <v>59</v>
      </c>
      <c r="D17" s="41" t="s">
        <v>75</v>
      </c>
      <c r="E17" s="37" t="s">
        <v>64</v>
      </c>
      <c r="F17" s="37">
        <v>17</v>
      </c>
      <c r="G17" s="70"/>
      <c r="H17" s="71"/>
      <c r="I17" s="81">
        <f t="shared" si="0"/>
        <v>13082363.02</v>
      </c>
      <c r="J17" s="71"/>
      <c r="K17" s="71"/>
      <c r="L17" s="71"/>
      <c r="M17" s="71"/>
      <c r="N17" s="71"/>
      <c r="O17" s="71"/>
      <c r="P17" s="71"/>
      <c r="Q17" s="71"/>
      <c r="R17" s="22">
        <v>1160.51</v>
      </c>
      <c r="S17" s="22">
        <v>12946544.49</v>
      </c>
      <c r="T17" s="71"/>
      <c r="U17" s="71"/>
      <c r="V17" s="75"/>
      <c r="W17" s="75"/>
      <c r="X17" s="75"/>
      <c r="Y17" s="75"/>
      <c r="Z17" s="71"/>
      <c r="AA17" s="71"/>
      <c r="AB17" s="71"/>
      <c r="AC17" s="22">
        <v>135818.53</v>
      </c>
      <c r="AD17" s="71"/>
      <c r="AE17" s="73"/>
    </row>
    <row r="18" spans="1:31" ht="12" customHeight="1" x14ac:dyDescent="0.25">
      <c r="A18" s="70">
        <v>9</v>
      </c>
      <c r="B18" s="70" t="s">
        <v>58</v>
      </c>
      <c r="C18" s="70" t="s">
        <v>59</v>
      </c>
      <c r="D18" s="41" t="s">
        <v>75</v>
      </c>
      <c r="E18" s="37" t="s">
        <v>64</v>
      </c>
      <c r="F18" s="37">
        <v>21</v>
      </c>
      <c r="G18" s="70"/>
      <c r="H18" s="71"/>
      <c r="I18" s="81">
        <f t="shared" si="0"/>
        <v>9675749.5800000001</v>
      </c>
      <c r="J18" s="71"/>
      <c r="K18" s="71"/>
      <c r="L18" s="71"/>
      <c r="M18" s="71"/>
      <c r="N18" s="71"/>
      <c r="O18" s="71"/>
      <c r="P18" s="71"/>
      <c r="Q18" s="71"/>
      <c r="R18" s="22">
        <v>856.61</v>
      </c>
      <c r="S18" s="22">
        <v>9527514.1799999997</v>
      </c>
      <c r="T18" s="71"/>
      <c r="U18" s="71"/>
      <c r="V18" s="75"/>
      <c r="W18" s="75"/>
      <c r="X18" s="75"/>
      <c r="Y18" s="75"/>
      <c r="Z18" s="71"/>
      <c r="AA18" s="71"/>
      <c r="AB18" s="71"/>
      <c r="AC18" s="22">
        <v>148235.4</v>
      </c>
      <c r="AD18" s="71"/>
      <c r="AE18" s="73"/>
    </row>
    <row r="19" spans="1:31" ht="15" customHeight="1" x14ac:dyDescent="0.25">
      <c r="A19" s="70">
        <v>10</v>
      </c>
      <c r="B19" s="70" t="s">
        <v>58</v>
      </c>
      <c r="C19" s="70" t="s">
        <v>59</v>
      </c>
      <c r="D19" s="41" t="s">
        <v>75</v>
      </c>
      <c r="E19" s="37" t="s">
        <v>65</v>
      </c>
      <c r="F19" s="37">
        <v>11</v>
      </c>
      <c r="G19" s="70"/>
      <c r="H19" s="71"/>
      <c r="I19" s="81">
        <f t="shared" si="0"/>
        <v>4778939.59</v>
      </c>
      <c r="J19" s="71"/>
      <c r="K19" s="71"/>
      <c r="L19" s="71"/>
      <c r="M19" s="71"/>
      <c r="N19" s="71"/>
      <c r="O19" s="71"/>
      <c r="P19" s="71"/>
      <c r="Q19" s="71"/>
      <c r="R19" s="22">
        <v>413.61</v>
      </c>
      <c r="S19" s="22">
        <v>4408094</v>
      </c>
      <c r="T19" s="71"/>
      <c r="U19" s="71"/>
      <c r="V19" s="77">
        <v>103.18</v>
      </c>
      <c r="W19" s="75">
        <v>281787.53000000003</v>
      </c>
      <c r="X19" s="75"/>
      <c r="Y19" s="75"/>
      <c r="Z19" s="71"/>
      <c r="AA19" s="71"/>
      <c r="AB19" s="71"/>
      <c r="AC19" s="22">
        <v>89058.06</v>
      </c>
      <c r="AD19" s="71"/>
      <c r="AE19" s="73"/>
    </row>
    <row r="20" spans="1:31" ht="14.25" customHeight="1" x14ac:dyDescent="0.25">
      <c r="A20" s="70">
        <v>11</v>
      </c>
      <c r="B20" s="70" t="s">
        <v>58</v>
      </c>
      <c r="C20" s="70" t="s">
        <v>59</v>
      </c>
      <c r="D20" s="41" t="s">
        <v>75</v>
      </c>
      <c r="E20" s="31" t="s">
        <v>66</v>
      </c>
      <c r="F20" s="37">
        <v>45</v>
      </c>
      <c r="G20" s="70"/>
      <c r="H20" s="71"/>
      <c r="I20" s="81">
        <f t="shared" si="0"/>
        <v>14358397.16</v>
      </c>
      <c r="J20" s="71"/>
      <c r="K20" s="71"/>
      <c r="L20" s="71"/>
      <c r="M20" s="71"/>
      <c r="N20" s="71"/>
      <c r="O20" s="71"/>
      <c r="P20" s="71"/>
      <c r="Q20" s="71"/>
      <c r="R20" s="22">
        <v>1190.8900000000001</v>
      </c>
      <c r="S20" s="22">
        <v>14155378.85</v>
      </c>
      <c r="T20" s="71"/>
      <c r="U20" s="71"/>
      <c r="V20" s="77"/>
      <c r="W20" s="75"/>
      <c r="X20" s="75"/>
      <c r="Y20" s="75"/>
      <c r="Z20" s="71"/>
      <c r="AA20" s="71"/>
      <c r="AB20" s="71"/>
      <c r="AC20" s="22">
        <v>203018.31</v>
      </c>
      <c r="AD20" s="71"/>
      <c r="AE20" s="73"/>
    </row>
    <row r="21" spans="1:31" ht="14.25" customHeight="1" x14ac:dyDescent="0.25">
      <c r="A21" s="70">
        <v>12</v>
      </c>
      <c r="B21" s="70" t="s">
        <v>58</v>
      </c>
      <c r="C21" s="70" t="s">
        <v>59</v>
      </c>
      <c r="D21" s="41" t="s">
        <v>75</v>
      </c>
      <c r="E21" s="37" t="s">
        <v>67</v>
      </c>
      <c r="F21" s="37">
        <v>12</v>
      </c>
      <c r="G21" s="70"/>
      <c r="H21" s="71"/>
      <c r="I21" s="81">
        <f t="shared" si="0"/>
        <v>8171112.8300000001</v>
      </c>
      <c r="J21" s="71"/>
      <c r="K21" s="71"/>
      <c r="L21" s="71"/>
      <c r="M21" s="71"/>
      <c r="N21" s="71"/>
      <c r="O21" s="71"/>
      <c r="P21" s="71"/>
      <c r="Q21" s="71"/>
      <c r="R21" s="22">
        <v>752.9</v>
      </c>
      <c r="S21" s="22">
        <v>8039106.7599999998</v>
      </c>
      <c r="T21" s="71"/>
      <c r="U21" s="71"/>
      <c r="V21" s="77"/>
      <c r="W21" s="75"/>
      <c r="X21" s="75"/>
      <c r="Y21" s="75"/>
      <c r="Z21" s="71"/>
      <c r="AA21" s="71"/>
      <c r="AB21" s="71"/>
      <c r="AC21" s="22">
        <v>132006.07</v>
      </c>
      <c r="AD21" s="71"/>
      <c r="AE21" s="73"/>
    </row>
    <row r="22" spans="1:31" ht="13.5" customHeight="1" x14ac:dyDescent="0.25">
      <c r="A22" s="70">
        <v>13</v>
      </c>
      <c r="B22" s="70" t="s">
        <v>58</v>
      </c>
      <c r="C22" s="70" t="s">
        <v>59</v>
      </c>
      <c r="D22" s="41" t="s">
        <v>75</v>
      </c>
      <c r="E22" s="37" t="s">
        <v>67</v>
      </c>
      <c r="F22" s="37">
        <v>14</v>
      </c>
      <c r="G22" s="70"/>
      <c r="H22" s="71" t="s">
        <v>84</v>
      </c>
      <c r="I22" s="81">
        <f t="shared" si="0"/>
        <v>615787.64</v>
      </c>
      <c r="J22" s="71"/>
      <c r="K22" s="71"/>
      <c r="L22" s="71"/>
      <c r="M22" s="71"/>
      <c r="N22" s="71"/>
      <c r="O22" s="71"/>
      <c r="P22" s="71"/>
      <c r="Q22" s="71"/>
      <c r="R22" s="22"/>
      <c r="S22" s="22"/>
      <c r="T22" s="71"/>
      <c r="U22" s="71"/>
      <c r="V22" s="77">
        <v>215.6</v>
      </c>
      <c r="W22" s="75">
        <v>615787.64</v>
      </c>
      <c r="X22" s="75"/>
      <c r="Y22" s="75"/>
      <c r="Z22" s="71"/>
      <c r="AA22" s="71"/>
      <c r="AB22" s="71"/>
      <c r="AC22" s="22"/>
      <c r="AD22" s="71"/>
      <c r="AE22" s="73"/>
    </row>
    <row r="23" spans="1:31" ht="14.25" customHeight="1" x14ac:dyDescent="0.25">
      <c r="A23" s="70">
        <v>14</v>
      </c>
      <c r="B23" s="70" t="s">
        <v>58</v>
      </c>
      <c r="C23" s="70" t="s">
        <v>59</v>
      </c>
      <c r="D23" s="41" t="s">
        <v>75</v>
      </c>
      <c r="E23" s="37" t="s">
        <v>67</v>
      </c>
      <c r="F23" s="37">
        <v>16</v>
      </c>
      <c r="G23" s="70"/>
      <c r="H23" s="71"/>
      <c r="I23" s="81">
        <f t="shared" si="0"/>
        <v>742166.6</v>
      </c>
      <c r="J23" s="71"/>
      <c r="K23" s="71"/>
      <c r="L23" s="71"/>
      <c r="M23" s="71"/>
      <c r="N23" s="71"/>
      <c r="O23" s="71"/>
      <c r="P23" s="71"/>
      <c r="Q23" s="71"/>
      <c r="R23" s="22"/>
      <c r="S23" s="22"/>
      <c r="T23" s="71"/>
      <c r="U23" s="71"/>
      <c r="V23" s="75">
        <v>272.42</v>
      </c>
      <c r="W23" s="75">
        <v>742166.6</v>
      </c>
      <c r="X23" s="75"/>
      <c r="Y23" s="75"/>
      <c r="Z23" s="71"/>
      <c r="AA23" s="71"/>
      <c r="AB23" s="71"/>
      <c r="AC23" s="22"/>
      <c r="AD23" s="71"/>
      <c r="AE23" s="73"/>
    </row>
    <row r="24" spans="1:31" ht="13.5" customHeight="1" x14ac:dyDescent="0.25">
      <c r="A24" s="70">
        <v>15</v>
      </c>
      <c r="B24" s="70" t="s">
        <v>58</v>
      </c>
      <c r="C24" s="70" t="s">
        <v>59</v>
      </c>
      <c r="D24" s="41" t="s">
        <v>76</v>
      </c>
      <c r="E24" s="37" t="s">
        <v>69</v>
      </c>
      <c r="F24" s="74" t="s">
        <v>78</v>
      </c>
      <c r="G24" s="70"/>
      <c r="H24" s="71"/>
      <c r="I24" s="81">
        <f t="shared" si="0"/>
        <v>12886743.58</v>
      </c>
      <c r="J24" s="71"/>
      <c r="K24" s="71"/>
      <c r="L24" s="71"/>
      <c r="M24" s="71"/>
      <c r="N24" s="71"/>
      <c r="O24" s="71"/>
      <c r="P24" s="71"/>
      <c r="Q24" s="71"/>
      <c r="R24" s="22">
        <v>1071.44</v>
      </c>
      <c r="S24" s="22">
        <v>12715131.5</v>
      </c>
      <c r="T24" s="71"/>
      <c r="U24" s="71"/>
      <c r="V24" s="77"/>
      <c r="W24" s="75"/>
      <c r="X24" s="75"/>
      <c r="Y24" s="75"/>
      <c r="Z24" s="71"/>
      <c r="AA24" s="71"/>
      <c r="AB24" s="71"/>
      <c r="AC24" s="22">
        <v>171612.08</v>
      </c>
      <c r="AD24" s="71"/>
      <c r="AE24" s="73"/>
    </row>
    <row r="25" spans="1:31" ht="15" customHeight="1" x14ac:dyDescent="0.25">
      <c r="A25" s="70">
        <v>16</v>
      </c>
      <c r="B25" s="70" t="s">
        <v>58</v>
      </c>
      <c r="C25" s="70" t="s">
        <v>59</v>
      </c>
      <c r="D25" s="37" t="s">
        <v>76</v>
      </c>
      <c r="E25" s="37" t="s">
        <v>69</v>
      </c>
      <c r="F25" s="74" t="s">
        <v>79</v>
      </c>
      <c r="G25" s="70"/>
      <c r="H25" s="71"/>
      <c r="I25" s="81">
        <f t="shared" si="0"/>
        <v>9899367.0299999993</v>
      </c>
      <c r="J25" s="71"/>
      <c r="K25" s="71"/>
      <c r="L25" s="71"/>
      <c r="M25" s="71"/>
      <c r="N25" s="71"/>
      <c r="O25" s="71"/>
      <c r="P25" s="71"/>
      <c r="Q25" s="71"/>
      <c r="R25" s="22"/>
      <c r="S25" s="22"/>
      <c r="T25" s="71"/>
      <c r="U25" s="71"/>
      <c r="V25" s="77"/>
      <c r="W25" s="75"/>
      <c r="X25" s="75">
        <v>1519.13</v>
      </c>
      <c r="Y25" s="22">
        <v>9703315.0099999998</v>
      </c>
      <c r="Z25" s="71"/>
      <c r="AA25" s="71"/>
      <c r="AB25" s="71"/>
      <c r="AC25" s="22">
        <v>196052.02</v>
      </c>
      <c r="AD25" s="71"/>
      <c r="AE25" s="73"/>
    </row>
    <row r="26" spans="1:31" ht="13.5" customHeight="1" x14ac:dyDescent="0.25">
      <c r="A26" s="70">
        <v>17</v>
      </c>
      <c r="B26" s="70" t="s">
        <v>58</v>
      </c>
      <c r="C26" s="70" t="s">
        <v>59</v>
      </c>
      <c r="D26" s="37" t="s">
        <v>76</v>
      </c>
      <c r="E26" s="38" t="s">
        <v>69</v>
      </c>
      <c r="F26" s="79" t="s">
        <v>80</v>
      </c>
      <c r="G26" s="70"/>
      <c r="H26" s="71"/>
      <c r="I26" s="81">
        <f t="shared" si="0"/>
        <v>12196898.58</v>
      </c>
      <c r="J26" s="71"/>
      <c r="K26" s="71"/>
      <c r="L26" s="71"/>
      <c r="M26" s="71"/>
      <c r="N26" s="71"/>
      <c r="O26" s="71"/>
      <c r="P26" s="71"/>
      <c r="Q26" s="71"/>
      <c r="R26" s="23">
        <v>1154.8599999999999</v>
      </c>
      <c r="S26" s="23">
        <v>12003771.66</v>
      </c>
      <c r="T26" s="71"/>
      <c r="U26" s="71"/>
      <c r="V26" s="77"/>
      <c r="W26" s="75"/>
      <c r="X26" s="77"/>
      <c r="Y26" s="77"/>
      <c r="Z26" s="71"/>
      <c r="AA26" s="71"/>
      <c r="AB26" s="71"/>
      <c r="AC26" s="23">
        <v>193126.92</v>
      </c>
      <c r="AD26" s="71"/>
      <c r="AE26" s="73"/>
    </row>
    <row r="27" spans="1:31" ht="12.75" customHeight="1" x14ac:dyDescent="0.25">
      <c r="A27" s="70">
        <v>18</v>
      </c>
      <c r="B27" s="70" t="s">
        <v>58</v>
      </c>
      <c r="C27" s="70" t="s">
        <v>59</v>
      </c>
      <c r="D27" s="37" t="s">
        <v>76</v>
      </c>
      <c r="E27" s="31" t="s">
        <v>69</v>
      </c>
      <c r="F27" s="37" t="s">
        <v>81</v>
      </c>
      <c r="G27" s="70"/>
      <c r="H27" s="71"/>
      <c r="I27" s="81">
        <f t="shared" si="0"/>
        <v>8192231.9700000007</v>
      </c>
      <c r="J27" s="71"/>
      <c r="K27" s="71"/>
      <c r="L27" s="71"/>
      <c r="M27" s="71"/>
      <c r="N27" s="71"/>
      <c r="O27" s="71"/>
      <c r="P27" s="71"/>
      <c r="Q27" s="71"/>
      <c r="R27" s="22">
        <v>810.76</v>
      </c>
      <c r="S27" s="22">
        <v>8070370.4000000004</v>
      </c>
      <c r="T27" s="71"/>
      <c r="U27" s="71"/>
      <c r="V27" s="77"/>
      <c r="W27" s="75"/>
      <c r="X27" s="75"/>
      <c r="Y27" s="75"/>
      <c r="Z27" s="71"/>
      <c r="AA27" s="71"/>
      <c r="AB27" s="71"/>
      <c r="AC27" s="22">
        <v>121861.57</v>
      </c>
      <c r="AD27" s="71"/>
      <c r="AE27" s="73"/>
    </row>
    <row r="28" spans="1:31" ht="12.75" customHeight="1" x14ac:dyDescent="0.25">
      <c r="A28" s="70">
        <v>19</v>
      </c>
      <c r="B28" s="70" t="s">
        <v>58</v>
      </c>
      <c r="C28" s="70" t="s">
        <v>59</v>
      </c>
      <c r="D28" s="37" t="s">
        <v>76</v>
      </c>
      <c r="E28" s="31" t="s">
        <v>69</v>
      </c>
      <c r="F28" s="37">
        <v>40</v>
      </c>
      <c r="G28" s="70"/>
      <c r="H28" s="71" t="s">
        <v>84</v>
      </c>
      <c r="I28" s="81">
        <f t="shared" si="0"/>
        <v>12175541.119999999</v>
      </c>
      <c r="J28" s="71"/>
      <c r="K28" s="71"/>
      <c r="L28" s="71"/>
      <c r="M28" s="71"/>
      <c r="N28" s="71"/>
      <c r="O28" s="71"/>
      <c r="P28" s="71"/>
      <c r="Q28" s="71"/>
      <c r="R28" s="22">
        <v>1180.56</v>
      </c>
      <c r="S28" s="22">
        <v>11968547.84</v>
      </c>
      <c r="T28" s="71"/>
      <c r="U28" s="71"/>
      <c r="V28" s="77"/>
      <c r="W28" s="75"/>
      <c r="X28" s="75"/>
      <c r="Y28" s="75"/>
      <c r="Z28" s="71"/>
      <c r="AA28" s="71"/>
      <c r="AB28" s="71"/>
      <c r="AC28" s="22">
        <v>206993.28</v>
      </c>
      <c r="AD28" s="71"/>
      <c r="AE28" s="73"/>
    </row>
    <row r="29" spans="1:31" ht="12.75" customHeight="1" x14ac:dyDescent="0.25">
      <c r="A29" s="70">
        <v>20</v>
      </c>
      <c r="B29" s="70" t="s">
        <v>58</v>
      </c>
      <c r="C29" s="70" t="s">
        <v>59</v>
      </c>
      <c r="D29" s="37" t="s">
        <v>76</v>
      </c>
      <c r="E29" s="38" t="s">
        <v>69</v>
      </c>
      <c r="F29" s="76" t="s">
        <v>121</v>
      </c>
      <c r="G29" s="70"/>
      <c r="H29" s="71"/>
      <c r="I29" s="81">
        <f t="shared" si="0"/>
        <v>13134984.689999999</v>
      </c>
      <c r="J29" s="71"/>
      <c r="K29" s="71"/>
      <c r="L29" s="71"/>
      <c r="M29" s="71"/>
      <c r="N29" s="71"/>
      <c r="O29" s="71"/>
      <c r="P29" s="71"/>
      <c r="Q29" s="71"/>
      <c r="R29" s="23">
        <v>1105.02</v>
      </c>
      <c r="S29" s="23">
        <v>12941702.279999999</v>
      </c>
      <c r="T29" s="71"/>
      <c r="U29" s="71"/>
      <c r="V29" s="77"/>
      <c r="W29" s="75"/>
      <c r="X29" s="77"/>
      <c r="Y29" s="77"/>
      <c r="Z29" s="71"/>
      <c r="AA29" s="71"/>
      <c r="AB29" s="71"/>
      <c r="AC29" s="23">
        <v>193282.41</v>
      </c>
      <c r="AD29" s="71"/>
      <c r="AE29" s="73"/>
    </row>
    <row r="30" spans="1:31" ht="14.25" customHeight="1" x14ac:dyDescent="0.25">
      <c r="A30" s="70">
        <v>21</v>
      </c>
      <c r="B30" s="70" t="s">
        <v>58</v>
      </c>
      <c r="C30" s="70" t="s">
        <v>59</v>
      </c>
      <c r="D30" s="37" t="s">
        <v>76</v>
      </c>
      <c r="E30" s="37" t="s">
        <v>69</v>
      </c>
      <c r="F30" s="37">
        <v>230</v>
      </c>
      <c r="G30" s="70"/>
      <c r="H30" s="71"/>
      <c r="I30" s="81">
        <f t="shared" si="0"/>
        <v>6596611.96</v>
      </c>
      <c r="J30" s="71"/>
      <c r="K30" s="71"/>
      <c r="L30" s="71"/>
      <c r="M30" s="71"/>
      <c r="N30" s="71"/>
      <c r="O30" s="71"/>
      <c r="P30" s="71"/>
      <c r="Q30" s="71"/>
      <c r="R30" s="22">
        <v>587.45000000000005</v>
      </c>
      <c r="S30" s="22">
        <v>6481163.4199999999</v>
      </c>
      <c r="T30" s="71"/>
      <c r="U30" s="71"/>
      <c r="V30" s="77"/>
      <c r="W30" s="75"/>
      <c r="X30" s="75"/>
      <c r="Y30" s="75"/>
      <c r="Z30" s="71"/>
      <c r="AA30" s="71"/>
      <c r="AB30" s="71"/>
      <c r="AC30" s="22">
        <v>115448.54</v>
      </c>
      <c r="AD30" s="71"/>
      <c r="AE30" s="73"/>
    </row>
    <row r="31" spans="1:31" ht="13.5" customHeight="1" x14ac:dyDescent="0.25">
      <c r="A31" s="70">
        <v>22</v>
      </c>
      <c r="B31" s="70" t="s">
        <v>58</v>
      </c>
      <c r="C31" s="70" t="s">
        <v>59</v>
      </c>
      <c r="D31" s="37" t="s">
        <v>76</v>
      </c>
      <c r="E31" s="37" t="s">
        <v>70</v>
      </c>
      <c r="F31" s="80" t="s">
        <v>122</v>
      </c>
      <c r="G31" s="70"/>
      <c r="H31" s="71"/>
      <c r="I31" s="81">
        <f t="shared" si="0"/>
        <v>40447817.549999997</v>
      </c>
      <c r="J31" s="71"/>
      <c r="K31" s="71"/>
      <c r="L31" s="71"/>
      <c r="M31" s="71"/>
      <c r="N31" s="71"/>
      <c r="O31" s="71"/>
      <c r="P31" s="71"/>
      <c r="Q31" s="71"/>
      <c r="R31" s="22">
        <v>3801.98</v>
      </c>
      <c r="S31" s="22">
        <v>40080507.189999998</v>
      </c>
      <c r="T31" s="71"/>
      <c r="U31" s="71"/>
      <c r="V31" s="77"/>
      <c r="W31" s="75"/>
      <c r="X31" s="75"/>
      <c r="Y31" s="75"/>
      <c r="Z31" s="71"/>
      <c r="AA31" s="71"/>
      <c r="AB31" s="71"/>
      <c r="AC31" s="22">
        <v>367310.36</v>
      </c>
      <c r="AD31" s="71"/>
      <c r="AE31" s="73"/>
    </row>
    <row r="32" spans="1:31" ht="14.25" customHeight="1" x14ac:dyDescent="0.25">
      <c r="A32" s="70">
        <v>23</v>
      </c>
      <c r="B32" s="70" t="s">
        <v>58</v>
      </c>
      <c r="C32" s="70" t="s">
        <v>59</v>
      </c>
      <c r="D32" s="48" t="s">
        <v>76</v>
      </c>
      <c r="E32" s="37" t="s">
        <v>70</v>
      </c>
      <c r="F32" s="80" t="s">
        <v>123</v>
      </c>
      <c r="G32" s="70"/>
      <c r="H32" s="71"/>
      <c r="I32" s="81">
        <f t="shared" si="0"/>
        <v>11671841.460000001</v>
      </c>
      <c r="J32" s="71"/>
      <c r="K32" s="71"/>
      <c r="L32" s="71"/>
      <c r="M32" s="71"/>
      <c r="N32" s="71"/>
      <c r="O32" s="71"/>
      <c r="P32" s="71"/>
      <c r="Q32" s="71"/>
      <c r="R32" s="22">
        <v>1151.72</v>
      </c>
      <c r="S32" s="22">
        <v>11473185.550000001</v>
      </c>
      <c r="T32" s="71"/>
      <c r="U32" s="71"/>
      <c r="V32" s="77"/>
      <c r="W32" s="75"/>
      <c r="X32" s="75"/>
      <c r="Y32" s="75"/>
      <c r="Z32" s="71"/>
      <c r="AA32" s="71"/>
      <c r="AB32" s="71"/>
      <c r="AC32" s="22">
        <v>198655.91</v>
      </c>
      <c r="AD32" s="71"/>
      <c r="AE32" s="73"/>
    </row>
    <row r="33" spans="1:31" ht="13.5" customHeight="1" x14ac:dyDescent="0.25">
      <c r="A33" s="70">
        <v>24</v>
      </c>
      <c r="B33" s="70" t="s">
        <v>58</v>
      </c>
      <c r="C33" s="70" t="s">
        <v>59</v>
      </c>
      <c r="D33" s="48" t="s">
        <v>76</v>
      </c>
      <c r="E33" s="37" t="s">
        <v>70</v>
      </c>
      <c r="F33" s="37">
        <v>76</v>
      </c>
      <c r="G33" s="70"/>
      <c r="H33" s="71"/>
      <c r="I33" s="81">
        <f t="shared" si="0"/>
        <v>10615340.02</v>
      </c>
      <c r="J33" s="71"/>
      <c r="K33" s="71"/>
      <c r="L33" s="71"/>
      <c r="M33" s="71"/>
      <c r="N33" s="71"/>
      <c r="O33" s="71"/>
      <c r="P33" s="71"/>
      <c r="Q33" s="71"/>
      <c r="R33" s="22">
        <v>976.25</v>
      </c>
      <c r="S33" s="22">
        <v>10453711.33</v>
      </c>
      <c r="T33" s="71"/>
      <c r="U33" s="71"/>
      <c r="V33" s="77"/>
      <c r="W33" s="75"/>
      <c r="X33" s="75"/>
      <c r="Y33" s="75"/>
      <c r="Z33" s="71"/>
      <c r="AA33" s="71"/>
      <c r="AB33" s="71"/>
      <c r="AC33" s="22">
        <v>161628.69</v>
      </c>
      <c r="AD33" s="71"/>
      <c r="AE33" s="73"/>
    </row>
    <row r="34" spans="1:31" ht="13.5" customHeight="1" x14ac:dyDescent="0.25">
      <c r="A34" s="70">
        <v>25</v>
      </c>
      <c r="B34" s="70" t="s">
        <v>58</v>
      </c>
      <c r="C34" s="70" t="s">
        <v>59</v>
      </c>
      <c r="D34" s="48" t="s">
        <v>77</v>
      </c>
      <c r="E34" s="37" t="s">
        <v>71</v>
      </c>
      <c r="F34" s="37">
        <v>6</v>
      </c>
      <c r="G34" s="70"/>
      <c r="H34" s="71"/>
      <c r="I34" s="81">
        <f t="shared" si="0"/>
        <v>909300.74</v>
      </c>
      <c r="J34" s="71"/>
      <c r="K34" s="71"/>
      <c r="L34" s="71"/>
      <c r="M34" s="71"/>
      <c r="N34" s="71"/>
      <c r="O34" s="71"/>
      <c r="P34" s="71"/>
      <c r="Q34" s="71"/>
      <c r="R34" s="22"/>
      <c r="S34" s="22"/>
      <c r="T34" s="71"/>
      <c r="U34" s="71"/>
      <c r="V34" s="77">
        <v>327.08999999999997</v>
      </c>
      <c r="W34" s="75">
        <v>909300.74</v>
      </c>
      <c r="X34" s="75"/>
      <c r="Y34" s="75"/>
      <c r="Z34" s="71"/>
      <c r="AA34" s="71"/>
      <c r="AB34" s="71"/>
      <c r="AC34" s="22"/>
      <c r="AD34" s="71"/>
      <c r="AE34" s="73"/>
    </row>
    <row r="35" spans="1:31" ht="15" customHeight="1" x14ac:dyDescent="0.25">
      <c r="A35" s="70">
        <v>26</v>
      </c>
      <c r="B35" s="70" t="s">
        <v>58</v>
      </c>
      <c r="C35" s="70" t="s">
        <v>59</v>
      </c>
      <c r="D35" s="48" t="s">
        <v>77</v>
      </c>
      <c r="E35" s="37" t="s">
        <v>72</v>
      </c>
      <c r="F35" s="37">
        <v>33</v>
      </c>
      <c r="G35" s="70"/>
      <c r="H35" s="71"/>
      <c r="I35" s="81">
        <f t="shared" si="0"/>
        <v>510317.58</v>
      </c>
      <c r="J35" s="71"/>
      <c r="K35" s="71"/>
      <c r="L35" s="71"/>
      <c r="M35" s="71"/>
      <c r="N35" s="71"/>
      <c r="O35" s="71"/>
      <c r="P35" s="71"/>
      <c r="Q35" s="71"/>
      <c r="R35" s="22"/>
      <c r="S35" s="22"/>
      <c r="T35" s="71"/>
      <c r="U35" s="71"/>
      <c r="V35" s="77">
        <v>186.84</v>
      </c>
      <c r="W35" s="75">
        <v>510317.58</v>
      </c>
      <c r="X35" s="75"/>
      <c r="Y35" s="75"/>
      <c r="Z35" s="71"/>
      <c r="AA35" s="71"/>
      <c r="AB35" s="71"/>
      <c r="AC35" s="22"/>
      <c r="AD35" s="71"/>
      <c r="AE35" s="73"/>
    </row>
    <row r="36" spans="1:31" ht="13.5" customHeight="1" x14ac:dyDescent="0.25">
      <c r="A36" s="70">
        <v>27</v>
      </c>
      <c r="B36" s="70" t="s">
        <v>58</v>
      </c>
      <c r="C36" s="70" t="s">
        <v>59</v>
      </c>
      <c r="D36" s="37" t="s">
        <v>77</v>
      </c>
      <c r="E36" s="37" t="s">
        <v>73</v>
      </c>
      <c r="F36" s="74" t="s">
        <v>82</v>
      </c>
      <c r="G36" s="70"/>
      <c r="H36" s="71"/>
      <c r="I36" s="81">
        <f t="shared" si="0"/>
        <v>17325580.700000003</v>
      </c>
      <c r="J36" s="71"/>
      <c r="K36" s="71"/>
      <c r="L36" s="71"/>
      <c r="M36" s="71"/>
      <c r="N36" s="71"/>
      <c r="O36" s="71"/>
      <c r="P36" s="71"/>
      <c r="Q36" s="71"/>
      <c r="R36" s="22"/>
      <c r="S36" s="22"/>
      <c r="T36" s="71"/>
      <c r="U36" s="71"/>
      <c r="V36" s="77"/>
      <c r="W36" s="75"/>
      <c r="X36" s="75">
        <v>2505.44</v>
      </c>
      <c r="Y36" s="22">
        <v>17071254.530000001</v>
      </c>
      <c r="Z36" s="71"/>
      <c r="AA36" s="71"/>
      <c r="AB36" s="71"/>
      <c r="AC36" s="22">
        <v>254326.17</v>
      </c>
      <c r="AD36" s="71"/>
      <c r="AE36" s="73"/>
    </row>
    <row r="37" spans="1:31" ht="12" customHeight="1" x14ac:dyDescent="0.25">
      <c r="A37" s="70">
        <v>28</v>
      </c>
      <c r="B37" s="70" t="s">
        <v>58</v>
      </c>
      <c r="C37" s="70" t="s">
        <v>59</v>
      </c>
      <c r="D37" s="37" t="s">
        <v>77</v>
      </c>
      <c r="E37" s="37" t="s">
        <v>74</v>
      </c>
      <c r="F37" s="74" t="s">
        <v>83</v>
      </c>
      <c r="G37" s="70"/>
      <c r="H37" s="71"/>
      <c r="I37" s="81">
        <f t="shared" si="0"/>
        <v>8661822.290000001</v>
      </c>
      <c r="J37" s="71"/>
      <c r="K37" s="71"/>
      <c r="L37" s="71"/>
      <c r="M37" s="71"/>
      <c r="N37" s="71"/>
      <c r="O37" s="71"/>
      <c r="P37" s="71"/>
      <c r="Q37" s="71"/>
      <c r="R37" s="22">
        <v>787.42</v>
      </c>
      <c r="S37" s="22">
        <v>8458004.1500000004</v>
      </c>
      <c r="T37" s="71"/>
      <c r="U37" s="71"/>
      <c r="V37" s="77"/>
      <c r="W37" s="75"/>
      <c r="X37" s="75"/>
      <c r="Y37" s="75"/>
      <c r="Z37" s="71"/>
      <c r="AA37" s="71"/>
      <c r="AB37" s="71"/>
      <c r="AC37" s="22">
        <v>203818.14</v>
      </c>
      <c r="AD37" s="71"/>
      <c r="AE37" s="73"/>
    </row>
    <row r="38" spans="1:31" ht="33" customHeight="1" x14ac:dyDescent="0.25">
      <c r="A38" s="215" t="s">
        <v>105</v>
      </c>
      <c r="B38" s="216"/>
      <c r="C38" s="216"/>
      <c r="D38" s="216"/>
      <c r="E38" s="216"/>
      <c r="F38" s="216"/>
      <c r="G38" s="216"/>
      <c r="H38" s="217"/>
      <c r="I38" s="154">
        <f>SUM(I10:I37)</f>
        <v>284832194.73000008</v>
      </c>
      <c r="J38" s="155">
        <f t="shared" ref="J38:O38" si="1">SUM(J10:J37)</f>
        <v>0</v>
      </c>
      <c r="K38" s="155">
        <f t="shared" si="1"/>
        <v>0</v>
      </c>
      <c r="L38" s="155">
        <f t="shared" si="1"/>
        <v>0</v>
      </c>
      <c r="M38" s="155">
        <f t="shared" si="1"/>
        <v>0</v>
      </c>
      <c r="N38" s="155">
        <f t="shared" si="1"/>
        <v>0</v>
      </c>
      <c r="O38" s="155">
        <f t="shared" si="1"/>
        <v>0</v>
      </c>
      <c r="P38" s="157"/>
      <c r="Q38" s="155">
        <f>SUM(Q10:Q37)</f>
        <v>0</v>
      </c>
      <c r="R38" s="154">
        <f>SUM(R10:R37)</f>
        <v>23116.149999999998</v>
      </c>
      <c r="S38" s="154">
        <f>SUM(S10:S37)</f>
        <v>250360289.51000002</v>
      </c>
      <c r="T38" s="157"/>
      <c r="U38" s="155">
        <f ca="1">SUM(U10:U38)</f>
        <v>0</v>
      </c>
      <c r="V38" s="154">
        <f>SUM(V14:V37)</f>
        <v>1320.7299999999998</v>
      </c>
      <c r="W38" s="154">
        <f>SUM(W14:W37)</f>
        <v>3633643.2800000003</v>
      </c>
      <c r="X38" s="154">
        <f>SUM(X10:X37)</f>
        <v>4024.57</v>
      </c>
      <c r="Y38" s="154">
        <f>SUM(Y10:Y37)</f>
        <v>26774569.539999999</v>
      </c>
      <c r="Z38" s="155">
        <f>SUM(Z10:Z37)</f>
        <v>0</v>
      </c>
      <c r="AA38" s="157"/>
      <c r="AB38" s="155">
        <f>SUM(AB10:AB37)</f>
        <v>0</v>
      </c>
      <c r="AC38" s="154">
        <f>SUM(AC10:AC37)</f>
        <v>4063692.4</v>
      </c>
      <c r="AD38" s="155">
        <f>SUM(AD10:AD37)</f>
        <v>0</v>
      </c>
      <c r="AE38" s="158">
        <f>SUM(AE10:AE37)</f>
        <v>0</v>
      </c>
    </row>
    <row r="39" spans="1:31" ht="14.25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09"/>
      <c r="J39" s="110"/>
      <c r="K39" s="110"/>
      <c r="L39" s="110"/>
      <c r="M39" s="110"/>
      <c r="N39" s="110"/>
      <c r="O39" s="110"/>
      <c r="P39" s="110"/>
      <c r="Q39" s="110"/>
      <c r="R39" s="109"/>
      <c r="S39" s="109"/>
      <c r="T39" s="110"/>
      <c r="U39" s="110"/>
      <c r="V39" s="109"/>
      <c r="W39" s="109"/>
      <c r="X39" s="109"/>
      <c r="Y39" s="109"/>
      <c r="Z39" s="110"/>
      <c r="AA39" s="110"/>
      <c r="AB39" s="110"/>
      <c r="AC39" s="109"/>
      <c r="AD39" s="110"/>
      <c r="AE39" s="111"/>
    </row>
    <row r="40" spans="1:31" x14ac:dyDescent="0.25">
      <c r="A40" s="234" t="s">
        <v>89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6"/>
    </row>
    <row r="41" spans="1:31" ht="14.25" customHeight="1" x14ac:dyDescent="0.25">
      <c r="A41" s="33">
        <v>1</v>
      </c>
      <c r="B41" s="70" t="s">
        <v>58</v>
      </c>
      <c r="C41" s="70" t="s">
        <v>59</v>
      </c>
      <c r="D41" s="48" t="s">
        <v>75</v>
      </c>
      <c r="E41" s="32" t="s">
        <v>93</v>
      </c>
      <c r="F41" s="48">
        <v>7</v>
      </c>
      <c r="G41" s="43"/>
      <c r="H41" s="9"/>
      <c r="I41" s="119">
        <f t="shared" ref="I41:I46" si="2">J41+K41+L41+M41+N41+O41+Q41+S41+U41+W41+Y41+Z41+AB41+AC41+AD41+AE41</f>
        <v>5202305.67</v>
      </c>
      <c r="J41" s="7"/>
      <c r="K41" s="7"/>
      <c r="L41" s="7"/>
      <c r="M41" s="7"/>
      <c r="N41" s="7"/>
      <c r="O41" s="7"/>
      <c r="P41" s="120">
        <v>2</v>
      </c>
      <c r="Q41" s="178">
        <v>5043367.54</v>
      </c>
      <c r="R41" s="117"/>
      <c r="S41" s="178"/>
      <c r="T41" s="7"/>
      <c r="U41" s="7"/>
      <c r="V41" s="7"/>
      <c r="W41" s="7"/>
      <c r="X41" s="22"/>
      <c r="Y41" s="22"/>
      <c r="Z41" s="7"/>
      <c r="AA41" s="7"/>
      <c r="AB41" s="7"/>
      <c r="AC41" s="178">
        <v>86540.55</v>
      </c>
      <c r="AD41" s="7"/>
      <c r="AE41" s="178">
        <v>72397.58</v>
      </c>
    </row>
    <row r="42" spans="1:31" ht="14.25" customHeight="1" x14ac:dyDescent="0.25">
      <c r="A42" s="33">
        <v>2</v>
      </c>
      <c r="B42" s="70" t="s">
        <v>58</v>
      </c>
      <c r="C42" s="70" t="s">
        <v>59</v>
      </c>
      <c r="D42" s="48" t="s">
        <v>75</v>
      </c>
      <c r="E42" s="114" t="s">
        <v>110</v>
      </c>
      <c r="F42" s="115">
        <v>11</v>
      </c>
      <c r="G42" s="43"/>
      <c r="H42" s="9"/>
      <c r="I42" s="119">
        <f t="shared" si="2"/>
        <v>16516198.59</v>
      </c>
      <c r="J42" s="7"/>
      <c r="K42" s="7"/>
      <c r="L42" s="7"/>
      <c r="M42" s="7"/>
      <c r="N42" s="7"/>
      <c r="O42" s="7"/>
      <c r="P42" s="121"/>
      <c r="Q42" s="178"/>
      <c r="R42" s="125">
        <v>1263</v>
      </c>
      <c r="S42" s="178">
        <v>16316887.869999999</v>
      </c>
      <c r="T42" s="7"/>
      <c r="U42" s="7"/>
      <c r="V42" s="7"/>
      <c r="W42" s="7"/>
      <c r="X42" s="22"/>
      <c r="Y42" s="22"/>
      <c r="Z42" s="7"/>
      <c r="AA42" s="7"/>
      <c r="AB42" s="7"/>
      <c r="AC42" s="178">
        <v>199310.72</v>
      </c>
      <c r="AD42" s="7"/>
      <c r="AE42" s="178"/>
    </row>
    <row r="43" spans="1:31" ht="13.5" customHeight="1" x14ac:dyDescent="0.25">
      <c r="A43" s="33">
        <v>3</v>
      </c>
      <c r="B43" s="70" t="s">
        <v>58</v>
      </c>
      <c r="C43" s="70" t="s">
        <v>59</v>
      </c>
      <c r="D43" s="48" t="s">
        <v>75</v>
      </c>
      <c r="E43" s="32" t="s">
        <v>94</v>
      </c>
      <c r="F43" s="48">
        <v>4</v>
      </c>
      <c r="G43" s="43"/>
      <c r="H43" s="9"/>
      <c r="I43" s="119">
        <f t="shared" si="2"/>
        <v>6913779.3300000001</v>
      </c>
      <c r="J43" s="7"/>
      <c r="K43" s="7"/>
      <c r="L43" s="7"/>
      <c r="M43" s="7"/>
      <c r="N43" s="7"/>
      <c r="O43" s="7"/>
      <c r="P43" s="120">
        <v>2</v>
      </c>
      <c r="Q43" s="178">
        <v>6676420.8899999997</v>
      </c>
      <c r="R43" s="117"/>
      <c r="S43" s="178"/>
      <c r="T43" s="7"/>
      <c r="U43" s="7"/>
      <c r="V43" s="7"/>
      <c r="W43" s="7"/>
      <c r="X43" s="22"/>
      <c r="Y43" s="22"/>
      <c r="Z43" s="7"/>
      <c r="AA43" s="7"/>
      <c r="AB43" s="7"/>
      <c r="AC43" s="178">
        <v>141518.37</v>
      </c>
      <c r="AD43" s="7"/>
      <c r="AE43" s="178">
        <v>95840.07</v>
      </c>
    </row>
    <row r="44" spans="1:31" ht="13.5" customHeight="1" x14ac:dyDescent="0.25">
      <c r="A44" s="33">
        <v>4</v>
      </c>
      <c r="B44" s="70" t="s">
        <v>58</v>
      </c>
      <c r="C44" s="70" t="s">
        <v>59</v>
      </c>
      <c r="D44" s="48" t="s">
        <v>75</v>
      </c>
      <c r="E44" s="32" t="s">
        <v>94</v>
      </c>
      <c r="F44" s="48">
        <v>18</v>
      </c>
      <c r="G44" s="43"/>
      <c r="H44" s="9"/>
      <c r="I44" s="119">
        <f t="shared" si="2"/>
        <v>2755942.12</v>
      </c>
      <c r="J44" s="7"/>
      <c r="K44" s="7"/>
      <c r="L44" s="7"/>
      <c r="M44" s="7"/>
      <c r="N44" s="7"/>
      <c r="O44" s="7"/>
      <c r="P44" s="120">
        <v>1</v>
      </c>
      <c r="Q44" s="178">
        <v>2659395.0499999998</v>
      </c>
      <c r="R44" s="117"/>
      <c r="S44" s="178"/>
      <c r="T44" s="7"/>
      <c r="U44" s="7"/>
      <c r="V44" s="119"/>
      <c r="W44" s="119"/>
      <c r="X44" s="22"/>
      <c r="Y44" s="22"/>
      <c r="Z44" s="7"/>
      <c r="AA44" s="7"/>
      <c r="AB44" s="7"/>
      <c r="AC44" s="178">
        <v>58371.43</v>
      </c>
      <c r="AD44" s="7"/>
      <c r="AE44" s="178">
        <v>38175.64</v>
      </c>
    </row>
    <row r="45" spans="1:31" ht="13.5" customHeight="1" x14ac:dyDescent="0.25">
      <c r="A45" s="33">
        <v>5</v>
      </c>
      <c r="B45" s="70" t="s">
        <v>58</v>
      </c>
      <c r="C45" s="70" t="s">
        <v>59</v>
      </c>
      <c r="D45" s="48" t="s">
        <v>75</v>
      </c>
      <c r="E45" s="114" t="s">
        <v>94</v>
      </c>
      <c r="F45" s="115">
        <v>57</v>
      </c>
      <c r="G45" s="43"/>
      <c r="H45" s="9"/>
      <c r="I45" s="119">
        <f t="shared" si="2"/>
        <v>12949535.720000001</v>
      </c>
      <c r="J45" s="7"/>
      <c r="K45" s="7"/>
      <c r="L45" s="7"/>
      <c r="M45" s="7"/>
      <c r="N45" s="7"/>
      <c r="O45" s="7"/>
      <c r="P45" s="121"/>
      <c r="Q45" s="178"/>
      <c r="R45" s="125">
        <v>1257.4000000000001</v>
      </c>
      <c r="S45" s="178">
        <v>12777689.83</v>
      </c>
      <c r="T45" s="7"/>
      <c r="U45" s="7"/>
      <c r="V45" s="7"/>
      <c r="W45" s="7"/>
      <c r="X45" s="22"/>
      <c r="Y45" s="22"/>
      <c r="Z45" s="7"/>
      <c r="AA45" s="7"/>
      <c r="AB45" s="7"/>
      <c r="AC45" s="178">
        <v>171845.89</v>
      </c>
      <c r="AD45" s="7"/>
      <c r="AE45" s="178"/>
    </row>
    <row r="46" spans="1:31" ht="13.5" customHeight="1" x14ac:dyDescent="0.25">
      <c r="A46" s="33">
        <v>6</v>
      </c>
      <c r="B46" s="70" t="s">
        <v>58</v>
      </c>
      <c r="C46" s="70" t="s">
        <v>59</v>
      </c>
      <c r="D46" s="48" t="s">
        <v>75</v>
      </c>
      <c r="E46" s="114" t="s">
        <v>111</v>
      </c>
      <c r="F46" s="115">
        <v>4</v>
      </c>
      <c r="G46" s="43"/>
      <c r="H46" s="9"/>
      <c r="I46" s="119">
        <f t="shared" si="2"/>
        <v>16012531.959999999</v>
      </c>
      <c r="J46" s="7"/>
      <c r="K46" s="7"/>
      <c r="L46" s="7"/>
      <c r="M46" s="7"/>
      <c r="N46" s="7"/>
      <c r="O46" s="7"/>
      <c r="P46" s="121"/>
      <c r="Q46" s="178"/>
      <c r="R46" s="125">
        <v>1222</v>
      </c>
      <c r="S46" s="178">
        <v>15814575.85</v>
      </c>
      <c r="T46" s="7"/>
      <c r="U46" s="7"/>
      <c r="V46" s="7"/>
      <c r="W46" s="7"/>
      <c r="X46" s="22"/>
      <c r="Y46" s="22"/>
      <c r="Z46" s="7"/>
      <c r="AA46" s="7"/>
      <c r="AB46" s="7"/>
      <c r="AC46" s="178">
        <v>197956.11</v>
      </c>
      <c r="AD46" s="7"/>
      <c r="AE46" s="178"/>
    </row>
    <row r="47" spans="1:31" ht="13.5" customHeight="1" x14ac:dyDescent="0.25">
      <c r="A47" s="33">
        <v>7</v>
      </c>
      <c r="B47" s="70" t="s">
        <v>58</v>
      </c>
      <c r="C47" s="70" t="s">
        <v>59</v>
      </c>
      <c r="D47" s="37" t="s">
        <v>76</v>
      </c>
      <c r="E47" s="98" t="s">
        <v>69</v>
      </c>
      <c r="F47" s="74" t="s">
        <v>114</v>
      </c>
      <c r="G47" s="43"/>
      <c r="H47" s="9"/>
      <c r="I47" s="119">
        <f>J47+K47+L47+M47+N47+O47+Q47+S47+U47+W47+Y47+Z47+AB47+AC47+AD47</f>
        <v>13836957.35</v>
      </c>
      <c r="J47" s="7"/>
      <c r="K47" s="7"/>
      <c r="L47" s="7"/>
      <c r="M47" s="7"/>
      <c r="N47" s="7"/>
      <c r="O47" s="7"/>
      <c r="P47" s="121"/>
      <c r="Q47" s="178"/>
      <c r="R47" s="125">
        <v>1085.8</v>
      </c>
      <c r="S47" s="178">
        <v>13647799.85</v>
      </c>
      <c r="T47" s="7"/>
      <c r="U47" s="7"/>
      <c r="V47" s="119"/>
      <c r="W47" s="119"/>
      <c r="X47" s="22"/>
      <c r="Y47" s="22"/>
      <c r="Z47" s="7"/>
      <c r="AA47" s="7"/>
      <c r="AB47" s="7"/>
      <c r="AC47" s="178">
        <v>189157.5</v>
      </c>
      <c r="AD47" s="7"/>
      <c r="AE47" s="178"/>
    </row>
    <row r="48" spans="1:31" ht="13.5" customHeight="1" x14ac:dyDescent="0.25">
      <c r="A48" s="33">
        <v>8</v>
      </c>
      <c r="B48" s="70" t="s">
        <v>58</v>
      </c>
      <c r="C48" s="70" t="s">
        <v>59</v>
      </c>
      <c r="D48" s="37" t="s">
        <v>76</v>
      </c>
      <c r="E48" s="98" t="s">
        <v>69</v>
      </c>
      <c r="F48" s="74" t="s">
        <v>112</v>
      </c>
      <c r="G48" s="43"/>
      <c r="H48" s="9"/>
      <c r="I48" s="119">
        <f>S48+AC48</f>
        <v>16239882.289999999</v>
      </c>
      <c r="J48" s="7"/>
      <c r="K48" s="7"/>
      <c r="L48" s="7"/>
      <c r="M48" s="7"/>
      <c r="N48" s="7"/>
      <c r="O48" s="7"/>
      <c r="P48" s="121"/>
      <c r="Q48" s="178"/>
      <c r="R48" s="118">
        <v>1182.4000000000001</v>
      </c>
      <c r="S48" s="178">
        <v>16032206.279999999</v>
      </c>
      <c r="T48" s="7"/>
      <c r="U48" s="7"/>
      <c r="V48" s="7"/>
      <c r="W48" s="7"/>
      <c r="X48" s="22"/>
      <c r="Y48" s="22"/>
      <c r="Z48" s="7"/>
      <c r="AA48" s="7"/>
      <c r="AB48" s="7"/>
      <c r="AC48" s="178">
        <v>207676.01</v>
      </c>
      <c r="AD48" s="7"/>
      <c r="AE48" s="178"/>
    </row>
    <row r="49" spans="1:54" ht="13.5" customHeight="1" x14ac:dyDescent="0.25">
      <c r="A49" s="33">
        <v>9</v>
      </c>
      <c r="B49" s="70" t="s">
        <v>58</v>
      </c>
      <c r="C49" s="70" t="s">
        <v>59</v>
      </c>
      <c r="D49" s="37" t="s">
        <v>76</v>
      </c>
      <c r="E49" s="98" t="s">
        <v>69</v>
      </c>
      <c r="F49" s="74" t="s">
        <v>95</v>
      </c>
      <c r="G49" s="43"/>
      <c r="H49" s="9"/>
      <c r="I49" s="119">
        <f t="shared" ref="I49:I59" si="3">J49+K49+L49+M49+N49+O49+Q49+S49+U49+W49+Y49+Z49+AB49+AC49+AD49+AE49</f>
        <v>15781669.819999998</v>
      </c>
      <c r="J49" s="7"/>
      <c r="K49" s="7"/>
      <c r="L49" s="7"/>
      <c r="M49" s="7"/>
      <c r="N49" s="7"/>
      <c r="O49" s="7"/>
      <c r="P49" s="121"/>
      <c r="Q49" s="178"/>
      <c r="R49" s="118">
        <v>1300.5</v>
      </c>
      <c r="S49" s="178">
        <v>15680777.699999999</v>
      </c>
      <c r="T49" s="7"/>
      <c r="U49" s="7"/>
      <c r="V49" s="7"/>
      <c r="W49" s="7"/>
      <c r="X49" s="22"/>
      <c r="Y49" s="22"/>
      <c r="Z49" s="7"/>
      <c r="AA49" s="7"/>
      <c r="AB49" s="7"/>
      <c r="AC49" s="178">
        <v>100892.12</v>
      </c>
      <c r="AD49" s="7"/>
      <c r="AE49" s="178"/>
    </row>
    <row r="50" spans="1:54" ht="13.5" customHeight="1" x14ac:dyDescent="0.25">
      <c r="A50" s="33">
        <v>10</v>
      </c>
      <c r="B50" s="70" t="s">
        <v>58</v>
      </c>
      <c r="C50" s="70" t="s">
        <v>59</v>
      </c>
      <c r="D50" s="37" t="s">
        <v>76</v>
      </c>
      <c r="E50" s="37" t="s">
        <v>69</v>
      </c>
      <c r="F50" s="138" t="s">
        <v>96</v>
      </c>
      <c r="G50" s="43"/>
      <c r="H50" s="9"/>
      <c r="I50" s="119">
        <f t="shared" si="3"/>
        <v>18825615.050000001</v>
      </c>
      <c r="J50" s="7"/>
      <c r="K50" s="7"/>
      <c r="L50" s="7"/>
      <c r="M50" s="7"/>
      <c r="N50" s="7"/>
      <c r="O50" s="7"/>
      <c r="P50" s="121"/>
      <c r="Q50" s="178"/>
      <c r="R50" s="118">
        <v>1468</v>
      </c>
      <c r="S50" s="178">
        <v>18597398.940000001</v>
      </c>
      <c r="T50" s="7"/>
      <c r="U50" s="7"/>
      <c r="V50" s="7"/>
      <c r="W50" s="7"/>
      <c r="X50" s="22"/>
      <c r="Y50" s="22"/>
      <c r="Z50" s="7"/>
      <c r="AA50" s="7"/>
      <c r="AB50" s="7"/>
      <c r="AC50" s="178">
        <v>228216.11</v>
      </c>
      <c r="AD50" s="7"/>
      <c r="AE50" s="178"/>
    </row>
    <row r="51" spans="1:54" ht="13.5" customHeight="1" x14ac:dyDescent="0.25">
      <c r="A51" s="33">
        <v>11</v>
      </c>
      <c r="B51" s="70" t="s">
        <v>58</v>
      </c>
      <c r="C51" s="70" t="s">
        <v>59</v>
      </c>
      <c r="D51" s="48" t="s">
        <v>76</v>
      </c>
      <c r="E51" s="115" t="s">
        <v>69</v>
      </c>
      <c r="F51" s="115">
        <v>36</v>
      </c>
      <c r="G51" s="116"/>
      <c r="H51" s="36" t="s">
        <v>84</v>
      </c>
      <c r="I51" s="119">
        <f t="shared" si="3"/>
        <v>11047112.58</v>
      </c>
      <c r="J51" s="7"/>
      <c r="K51" s="7"/>
      <c r="L51" s="7"/>
      <c r="M51" s="7"/>
      <c r="N51" s="7"/>
      <c r="O51" s="7"/>
      <c r="P51" s="121"/>
      <c r="Q51" s="178"/>
      <c r="R51" s="118">
        <v>895.5</v>
      </c>
      <c r="S51" s="178">
        <v>10865814.41</v>
      </c>
      <c r="T51" s="7"/>
      <c r="U51" s="7"/>
      <c r="V51" s="7"/>
      <c r="W51" s="7"/>
      <c r="X51" s="22"/>
      <c r="Y51" s="22"/>
      <c r="Z51" s="7"/>
      <c r="AA51" s="7"/>
      <c r="AB51" s="7"/>
      <c r="AC51" s="178">
        <v>181298.17</v>
      </c>
      <c r="AD51" s="7"/>
      <c r="AE51" s="178"/>
    </row>
    <row r="52" spans="1:54" ht="13.5" customHeight="1" x14ac:dyDescent="0.25">
      <c r="A52" s="33">
        <v>12</v>
      </c>
      <c r="B52" s="70" t="s">
        <v>58</v>
      </c>
      <c r="C52" s="70" t="s">
        <v>59</v>
      </c>
      <c r="D52" s="37" t="s">
        <v>76</v>
      </c>
      <c r="E52" s="37" t="s">
        <v>69</v>
      </c>
      <c r="F52" s="37">
        <v>65</v>
      </c>
      <c r="G52" s="43"/>
      <c r="H52" s="9"/>
      <c r="I52" s="119">
        <f t="shared" si="3"/>
        <v>7501405.1999999993</v>
      </c>
      <c r="J52" s="7"/>
      <c r="K52" s="7"/>
      <c r="L52" s="7"/>
      <c r="M52" s="7"/>
      <c r="N52" s="7"/>
      <c r="O52" s="7"/>
      <c r="P52" s="121"/>
      <c r="Q52" s="178"/>
      <c r="R52" s="22">
        <v>551</v>
      </c>
      <c r="S52" s="178">
        <v>7374395.8899999997</v>
      </c>
      <c r="T52" s="7"/>
      <c r="U52" s="7"/>
      <c r="V52" s="7"/>
      <c r="W52" s="7"/>
      <c r="X52" s="22"/>
      <c r="Y52" s="22"/>
      <c r="Z52" s="7"/>
      <c r="AA52" s="7"/>
      <c r="AB52" s="7"/>
      <c r="AC52" s="178">
        <v>127009.31</v>
      </c>
      <c r="AD52" s="7"/>
      <c r="AE52" s="178"/>
    </row>
    <row r="53" spans="1:54" ht="13.5" customHeight="1" x14ac:dyDescent="0.25">
      <c r="A53" s="33">
        <v>13</v>
      </c>
      <c r="B53" s="70" t="s">
        <v>58</v>
      </c>
      <c r="C53" s="70" t="s">
        <v>59</v>
      </c>
      <c r="D53" s="37" t="s">
        <v>76</v>
      </c>
      <c r="E53" s="98" t="s">
        <v>69</v>
      </c>
      <c r="F53" s="37">
        <v>95</v>
      </c>
      <c r="G53" s="43"/>
      <c r="H53" s="9"/>
      <c r="I53" s="119">
        <f t="shared" si="3"/>
        <v>16105551.890000001</v>
      </c>
      <c r="J53" s="7"/>
      <c r="K53" s="7"/>
      <c r="L53" s="7"/>
      <c r="M53" s="7"/>
      <c r="N53" s="7"/>
      <c r="O53" s="7"/>
      <c r="P53" s="120">
        <v>6</v>
      </c>
      <c r="Q53" s="178">
        <v>15698651.76</v>
      </c>
      <c r="R53" s="118"/>
      <c r="S53" s="178"/>
      <c r="T53" s="7"/>
      <c r="U53" s="7"/>
      <c r="V53" s="7"/>
      <c r="W53" s="7"/>
      <c r="X53" s="22"/>
      <c r="Y53" s="22"/>
      <c r="Z53" s="7"/>
      <c r="AA53" s="7"/>
      <c r="AB53" s="7"/>
      <c r="AC53" s="178">
        <v>181545.89</v>
      </c>
      <c r="AD53" s="7"/>
      <c r="AE53" s="178">
        <v>225354.23999999999</v>
      </c>
    </row>
    <row r="54" spans="1:54" ht="13.5" customHeight="1" x14ac:dyDescent="0.25">
      <c r="A54" s="33">
        <v>14</v>
      </c>
      <c r="B54" s="70" t="s">
        <v>58</v>
      </c>
      <c r="C54" s="70" t="s">
        <v>59</v>
      </c>
      <c r="D54" s="48" t="s">
        <v>76</v>
      </c>
      <c r="E54" s="32" t="s">
        <v>97</v>
      </c>
      <c r="F54" s="32">
        <v>10</v>
      </c>
      <c r="G54" s="43"/>
      <c r="H54" s="9"/>
      <c r="I54" s="119">
        <f t="shared" si="3"/>
        <v>12179873.66</v>
      </c>
      <c r="J54" s="7"/>
      <c r="K54" s="7"/>
      <c r="L54" s="7"/>
      <c r="M54" s="7"/>
      <c r="N54" s="7"/>
      <c r="O54" s="7"/>
      <c r="P54" s="120"/>
      <c r="Q54" s="178"/>
      <c r="R54" s="118">
        <v>1290.2</v>
      </c>
      <c r="S54" s="178">
        <v>11990232.199999999</v>
      </c>
      <c r="T54" s="7"/>
      <c r="U54" s="7"/>
      <c r="V54" s="7"/>
      <c r="W54" s="7"/>
      <c r="X54" s="22"/>
      <c r="Y54" s="22"/>
      <c r="Z54" s="7"/>
      <c r="AA54" s="7"/>
      <c r="AB54" s="7"/>
      <c r="AC54" s="178">
        <v>189641.46</v>
      </c>
      <c r="AD54" s="7"/>
      <c r="AE54" s="178"/>
    </row>
    <row r="55" spans="1:54" ht="13.5" customHeight="1" x14ac:dyDescent="0.25">
      <c r="A55" s="33">
        <v>15</v>
      </c>
      <c r="B55" s="70" t="s">
        <v>58</v>
      </c>
      <c r="C55" s="70" t="s">
        <v>59</v>
      </c>
      <c r="D55" s="48" t="s">
        <v>76</v>
      </c>
      <c r="E55" s="32" t="s">
        <v>97</v>
      </c>
      <c r="F55" s="32">
        <v>50</v>
      </c>
      <c r="G55" s="43"/>
      <c r="H55" s="9"/>
      <c r="I55" s="119">
        <f t="shared" si="3"/>
        <v>9337579.3099999987</v>
      </c>
      <c r="J55" s="7"/>
      <c r="K55" s="7"/>
      <c r="L55" s="7"/>
      <c r="M55" s="7"/>
      <c r="N55" s="7"/>
      <c r="O55" s="7"/>
      <c r="P55" s="121"/>
      <c r="Q55" s="178"/>
      <c r="R55" s="126">
        <v>1082.4000000000001</v>
      </c>
      <c r="S55" s="178">
        <v>9168441.1999999993</v>
      </c>
      <c r="T55" s="7"/>
      <c r="U55" s="7"/>
      <c r="V55" s="7"/>
      <c r="W55" s="7"/>
      <c r="X55" s="22"/>
      <c r="Y55" s="22"/>
      <c r="Z55" s="7"/>
      <c r="AA55" s="7"/>
      <c r="AB55" s="7"/>
      <c r="AC55" s="178">
        <v>169138.11</v>
      </c>
      <c r="AD55" s="7"/>
      <c r="AE55" s="178"/>
    </row>
    <row r="56" spans="1:54" ht="13.5" customHeight="1" x14ac:dyDescent="0.25">
      <c r="A56" s="33">
        <v>16</v>
      </c>
      <c r="B56" s="70" t="s">
        <v>58</v>
      </c>
      <c r="C56" s="70" t="s">
        <v>59</v>
      </c>
      <c r="D56" s="37" t="s">
        <v>76</v>
      </c>
      <c r="E56" s="37" t="s">
        <v>97</v>
      </c>
      <c r="F56" s="37">
        <v>63</v>
      </c>
      <c r="G56" s="43"/>
      <c r="H56" s="9"/>
      <c r="I56" s="119">
        <f t="shared" si="3"/>
        <v>20686284.66</v>
      </c>
      <c r="J56" s="7"/>
      <c r="K56" s="7"/>
      <c r="L56" s="7"/>
      <c r="M56" s="7"/>
      <c r="N56" s="7"/>
      <c r="O56" s="7"/>
      <c r="P56" s="120">
        <v>7</v>
      </c>
      <c r="Q56" s="178">
        <v>19786394.199999999</v>
      </c>
      <c r="R56" s="22"/>
      <c r="S56" s="178"/>
      <c r="T56" s="7"/>
      <c r="U56" s="7"/>
      <c r="V56" s="7"/>
      <c r="W56" s="7"/>
      <c r="X56" s="22"/>
      <c r="Y56" s="22"/>
      <c r="Z56" s="7"/>
      <c r="AA56" s="7"/>
      <c r="AB56" s="7"/>
      <c r="AC56" s="178">
        <v>650657.77</v>
      </c>
      <c r="AD56" s="7"/>
      <c r="AE56" s="178">
        <v>249232.69</v>
      </c>
    </row>
    <row r="57" spans="1:54" ht="13.5" customHeight="1" x14ac:dyDescent="0.25">
      <c r="A57" s="33">
        <v>17</v>
      </c>
      <c r="B57" s="70" t="s">
        <v>58</v>
      </c>
      <c r="C57" s="70" t="s">
        <v>59</v>
      </c>
      <c r="D57" s="37" t="s">
        <v>76</v>
      </c>
      <c r="E57" s="37" t="s">
        <v>97</v>
      </c>
      <c r="F57" s="37">
        <v>80</v>
      </c>
      <c r="G57" s="43"/>
      <c r="H57" s="9"/>
      <c r="I57" s="119">
        <f t="shared" si="3"/>
        <v>12159984.75</v>
      </c>
      <c r="J57" s="7"/>
      <c r="K57" s="7"/>
      <c r="L57" s="7"/>
      <c r="M57" s="7"/>
      <c r="N57" s="7"/>
      <c r="O57" s="7"/>
      <c r="P57" s="121"/>
      <c r="Q57" s="178"/>
      <c r="R57" s="22">
        <v>1201.8</v>
      </c>
      <c r="S57" s="178">
        <v>11990232.199999999</v>
      </c>
      <c r="T57" s="7"/>
      <c r="U57" s="7"/>
      <c r="V57" s="7"/>
      <c r="W57" s="7"/>
      <c r="X57" s="22"/>
      <c r="Y57" s="22"/>
      <c r="Z57" s="7"/>
      <c r="AA57" s="7"/>
      <c r="AB57" s="7"/>
      <c r="AC57" s="178">
        <v>169752.55</v>
      </c>
      <c r="AD57" s="7"/>
      <c r="AE57" s="178"/>
    </row>
    <row r="58" spans="1:54" ht="13.5" customHeight="1" x14ac:dyDescent="0.25">
      <c r="A58" s="33">
        <v>18</v>
      </c>
      <c r="B58" s="70" t="s">
        <v>58</v>
      </c>
      <c r="C58" s="70" t="s">
        <v>59</v>
      </c>
      <c r="D58" s="37" t="s">
        <v>98</v>
      </c>
      <c r="E58" s="37" t="s">
        <v>99</v>
      </c>
      <c r="F58" s="37">
        <v>1</v>
      </c>
      <c r="G58" s="43"/>
      <c r="H58" s="9"/>
      <c r="I58" s="119">
        <f t="shared" si="3"/>
        <v>37716038.779999994</v>
      </c>
      <c r="J58" s="7"/>
      <c r="K58" s="7"/>
      <c r="L58" s="7"/>
      <c r="M58" s="7"/>
      <c r="N58" s="7"/>
      <c r="O58" s="7"/>
      <c r="P58" s="121"/>
      <c r="Q58" s="178"/>
      <c r="R58" s="22">
        <v>3179</v>
      </c>
      <c r="S58" s="178">
        <v>37240417.299999997</v>
      </c>
      <c r="T58" s="7"/>
      <c r="U58" s="7"/>
      <c r="V58" s="7"/>
      <c r="W58" s="7"/>
      <c r="X58" s="22"/>
      <c r="Y58" s="22"/>
      <c r="Z58" s="7"/>
      <c r="AA58" s="7"/>
      <c r="AB58" s="7"/>
      <c r="AC58" s="178">
        <v>475621.48</v>
      </c>
      <c r="AD58" s="7"/>
      <c r="AE58" s="178"/>
    </row>
    <row r="59" spans="1:54" ht="13.5" customHeight="1" x14ac:dyDescent="0.25">
      <c r="A59" s="33">
        <v>19</v>
      </c>
      <c r="B59" s="70" t="s">
        <v>58</v>
      </c>
      <c r="C59" s="70" t="s">
        <v>59</v>
      </c>
      <c r="D59" s="37" t="s">
        <v>77</v>
      </c>
      <c r="E59" s="37" t="s">
        <v>100</v>
      </c>
      <c r="F59" s="37">
        <v>3</v>
      </c>
      <c r="G59" s="43"/>
      <c r="H59" s="9"/>
      <c r="I59" s="119">
        <f t="shared" si="3"/>
        <v>9032634.1899999995</v>
      </c>
      <c r="J59" s="7"/>
      <c r="K59" s="7"/>
      <c r="L59" s="7"/>
      <c r="M59" s="7"/>
      <c r="N59" s="7"/>
      <c r="O59" s="7"/>
      <c r="P59" s="121"/>
      <c r="Q59" s="178"/>
      <c r="R59" s="22">
        <v>975.9</v>
      </c>
      <c r="S59" s="178">
        <v>8873409.4900000002</v>
      </c>
      <c r="T59" s="15"/>
      <c r="U59" s="15"/>
      <c r="V59" s="15"/>
      <c r="W59" s="7"/>
      <c r="X59" s="22"/>
      <c r="Y59" s="22"/>
      <c r="Z59" s="7"/>
      <c r="AA59" s="7"/>
      <c r="AB59" s="7"/>
      <c r="AC59" s="178">
        <v>159224.70000000001</v>
      </c>
      <c r="AD59" s="8"/>
      <c r="AE59" s="178"/>
    </row>
    <row r="60" spans="1:54" ht="23.25" customHeight="1" x14ac:dyDescent="0.25">
      <c r="A60" s="237" t="s">
        <v>106</v>
      </c>
      <c r="B60" s="238"/>
      <c r="C60" s="238"/>
      <c r="D60" s="238"/>
      <c r="E60" s="238"/>
      <c r="F60" s="238"/>
      <c r="G60" s="238"/>
      <c r="H60" s="239"/>
      <c r="I60" s="154">
        <f>SUM(I41:I59)</f>
        <v>260800882.91999999</v>
      </c>
      <c r="J60" s="155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0</v>
      </c>
      <c r="P60" s="156">
        <f>SUM(P41:P59)</f>
        <v>18</v>
      </c>
      <c r="Q60" s="154">
        <f>SUM(Q41:Q59)</f>
        <v>49864229.439999998</v>
      </c>
      <c r="R60" s="154">
        <f>SUM(R41:R59)</f>
        <v>17954.900000000001</v>
      </c>
      <c r="S60" s="154">
        <f>SUM(S41:S59)</f>
        <v>206370279.00999999</v>
      </c>
      <c r="T60" s="157"/>
      <c r="U60" s="155">
        <v>0</v>
      </c>
      <c r="V60" s="154">
        <f>SUM(V44:V59)</f>
        <v>0</v>
      </c>
      <c r="W60" s="154">
        <f>SUM(W44:W59)</f>
        <v>0</v>
      </c>
      <c r="X60" s="154">
        <f>SUM(X55:X59)</f>
        <v>0</v>
      </c>
      <c r="Y60" s="154">
        <f>SUM(Y55:Y59)</f>
        <v>0</v>
      </c>
      <c r="Z60" s="155">
        <v>0</v>
      </c>
      <c r="AA60" s="157"/>
      <c r="AB60" s="155">
        <v>0</v>
      </c>
      <c r="AC60" s="154">
        <f>SUM(AC41:AC59)</f>
        <v>3885374.25</v>
      </c>
      <c r="AD60" s="155">
        <v>0</v>
      </c>
      <c r="AE60" s="154">
        <f>AE41+AE43+AE44+AE53+AE56</f>
        <v>681000.22</v>
      </c>
    </row>
    <row r="61" spans="1:54" ht="17.25" customHeight="1" x14ac:dyDescent="0.25">
      <c r="A61" s="132"/>
      <c r="B61" s="133"/>
      <c r="C61" s="133"/>
      <c r="D61" s="142"/>
      <c r="E61" s="128"/>
      <c r="F61" s="133"/>
      <c r="G61" s="133"/>
      <c r="H61" s="133"/>
      <c r="I61" s="163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</row>
    <row r="62" spans="1:54" x14ac:dyDescent="0.25">
      <c r="A62" s="234" t="s">
        <v>90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6"/>
    </row>
    <row r="63" spans="1:54" ht="13.5" customHeight="1" x14ac:dyDescent="0.25">
      <c r="A63" s="33">
        <v>1</v>
      </c>
      <c r="B63" s="70" t="s">
        <v>58</v>
      </c>
      <c r="C63" s="70" t="s">
        <v>59</v>
      </c>
      <c r="D63" s="37" t="s">
        <v>77</v>
      </c>
      <c r="E63" s="37" t="s">
        <v>60</v>
      </c>
      <c r="F63" s="41">
        <v>9</v>
      </c>
      <c r="G63" s="43"/>
      <c r="H63" s="9"/>
      <c r="I63" s="22">
        <f>L63+M63+AC63+AE63</f>
        <v>4925742.9800000004</v>
      </c>
      <c r="J63" s="22"/>
      <c r="K63" s="22"/>
      <c r="L63" s="22">
        <v>1323279.68</v>
      </c>
      <c r="M63" s="22">
        <v>2847750.22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182">
        <v>665453.04</v>
      </c>
      <c r="AD63" s="22"/>
      <c r="AE63" s="86">
        <v>89260.04</v>
      </c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</row>
    <row r="64" spans="1:54" ht="13.5" customHeight="1" x14ac:dyDescent="0.25">
      <c r="A64" s="33">
        <v>2</v>
      </c>
      <c r="B64" s="70" t="s">
        <v>58</v>
      </c>
      <c r="C64" s="70" t="s">
        <v>59</v>
      </c>
      <c r="D64" s="37" t="s">
        <v>77</v>
      </c>
      <c r="E64" s="37" t="s">
        <v>60</v>
      </c>
      <c r="F64" s="41">
        <v>12</v>
      </c>
      <c r="G64" s="43"/>
      <c r="H64" s="9"/>
      <c r="I64" s="22">
        <f>S64+AC64+AE64</f>
        <v>12638834.810000001</v>
      </c>
      <c r="J64" s="22"/>
      <c r="K64" s="22"/>
      <c r="L64" s="22"/>
      <c r="M64" s="22"/>
      <c r="N64" s="22"/>
      <c r="O64" s="22"/>
      <c r="P64" s="22"/>
      <c r="Q64" s="22"/>
      <c r="R64" s="22">
        <v>1115</v>
      </c>
      <c r="S64" s="22">
        <v>12164728.050000001</v>
      </c>
      <c r="T64" s="22"/>
      <c r="U64" s="22"/>
      <c r="V64" s="22"/>
      <c r="W64" s="22"/>
      <c r="X64" s="22"/>
      <c r="Y64" s="22"/>
      <c r="Z64" s="22"/>
      <c r="AA64" s="22"/>
      <c r="AB64" s="22"/>
      <c r="AC64" s="182">
        <v>213781.58</v>
      </c>
      <c r="AD64" s="22"/>
      <c r="AE64" s="86">
        <v>260325.18</v>
      </c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</row>
    <row r="65" spans="1:54" ht="13.5" customHeight="1" x14ac:dyDescent="0.25">
      <c r="A65" s="33">
        <v>3</v>
      </c>
      <c r="B65" s="70" t="s">
        <v>58</v>
      </c>
      <c r="C65" s="70" t="s">
        <v>59</v>
      </c>
      <c r="D65" s="37" t="s">
        <v>77</v>
      </c>
      <c r="E65" s="37" t="s">
        <v>110</v>
      </c>
      <c r="F65" s="37">
        <v>4</v>
      </c>
      <c r="G65" s="16"/>
      <c r="H65" s="9"/>
      <c r="I65" s="22">
        <f>S65+AC65+AE65</f>
        <v>10335264.25</v>
      </c>
      <c r="J65" s="22"/>
      <c r="K65" s="22"/>
      <c r="L65" s="22"/>
      <c r="M65" s="22"/>
      <c r="N65" s="22"/>
      <c r="O65" s="22"/>
      <c r="P65" s="22"/>
      <c r="Q65" s="22"/>
      <c r="R65" s="22">
        <v>836</v>
      </c>
      <c r="S65" s="22">
        <v>9973898</v>
      </c>
      <c r="T65" s="22"/>
      <c r="U65" s="22"/>
      <c r="V65" s="22"/>
      <c r="W65" s="22"/>
      <c r="X65" s="22"/>
      <c r="Y65" s="22"/>
      <c r="Z65" s="22"/>
      <c r="AA65" s="22"/>
      <c r="AB65" s="22"/>
      <c r="AC65" s="182">
        <v>147924.82999999999</v>
      </c>
      <c r="AD65" s="22"/>
      <c r="AE65" s="86">
        <v>213441.42</v>
      </c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</row>
    <row r="66" spans="1:54" ht="13.5" customHeight="1" x14ac:dyDescent="0.25">
      <c r="A66" s="33">
        <v>4</v>
      </c>
      <c r="B66" s="70" t="s">
        <v>58</v>
      </c>
      <c r="C66" s="70" t="s">
        <v>59</v>
      </c>
      <c r="D66" s="37" t="s">
        <v>77</v>
      </c>
      <c r="E66" s="98" t="s">
        <v>124</v>
      </c>
      <c r="F66" s="74">
        <v>6</v>
      </c>
      <c r="G66" s="43"/>
      <c r="H66" s="149"/>
      <c r="I66" s="22">
        <f>S66+AC66+AE66</f>
        <v>10836025.720000001</v>
      </c>
      <c r="J66" s="22"/>
      <c r="K66" s="22"/>
      <c r="L66" s="22"/>
      <c r="M66" s="22"/>
      <c r="N66" s="22"/>
      <c r="O66" s="22"/>
      <c r="P66" s="22"/>
      <c r="Q66" s="22"/>
      <c r="R66" s="22">
        <v>955.8</v>
      </c>
      <c r="S66" s="22">
        <v>10427844.91</v>
      </c>
      <c r="T66" s="22"/>
      <c r="U66" s="22"/>
      <c r="V66" s="22"/>
      <c r="W66" s="22"/>
      <c r="X66" s="22"/>
      <c r="Y66" s="22"/>
      <c r="Z66" s="22"/>
      <c r="AA66" s="22"/>
      <c r="AB66" s="22"/>
      <c r="AC66" s="182">
        <v>185024.93</v>
      </c>
      <c r="AD66" s="22"/>
      <c r="AE66" s="86">
        <v>223155.88</v>
      </c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</row>
    <row r="67" spans="1:54" ht="13.5" customHeight="1" x14ac:dyDescent="0.25">
      <c r="A67" s="33">
        <v>5</v>
      </c>
      <c r="B67" s="70" t="s">
        <v>58</v>
      </c>
      <c r="C67" s="70" t="s">
        <v>59</v>
      </c>
      <c r="D67" s="37" t="s">
        <v>77</v>
      </c>
      <c r="E67" s="98" t="s">
        <v>124</v>
      </c>
      <c r="F67" s="74" t="s">
        <v>136</v>
      </c>
      <c r="G67" s="43"/>
      <c r="H67" s="149"/>
      <c r="I67" s="22">
        <f>S67+AC67+AE67</f>
        <v>9535625.5200000014</v>
      </c>
      <c r="J67" s="22"/>
      <c r="K67" s="22"/>
      <c r="L67" s="22"/>
      <c r="M67" s="22"/>
      <c r="N67" s="22"/>
      <c r="O67" s="22"/>
      <c r="P67" s="22"/>
      <c r="Q67" s="22"/>
      <c r="R67" s="22">
        <v>840</v>
      </c>
      <c r="S67" s="22">
        <v>9164458.8000000007</v>
      </c>
      <c r="T67" s="22"/>
      <c r="U67" s="22"/>
      <c r="V67" s="22"/>
      <c r="W67" s="22"/>
      <c r="X67" s="22"/>
      <c r="Y67" s="22"/>
      <c r="Z67" s="22"/>
      <c r="AA67" s="22"/>
      <c r="AB67" s="22"/>
      <c r="AC67" s="182">
        <v>175047.3</v>
      </c>
      <c r="AD67" s="22"/>
      <c r="AE67" s="86">
        <v>196119.42</v>
      </c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</row>
    <row r="68" spans="1:54" ht="13.5" customHeight="1" x14ac:dyDescent="0.25">
      <c r="A68" s="33">
        <v>6</v>
      </c>
      <c r="B68" s="70" t="s">
        <v>58</v>
      </c>
      <c r="C68" s="70" t="s">
        <v>59</v>
      </c>
      <c r="D68" s="37" t="s">
        <v>77</v>
      </c>
      <c r="E68" s="98" t="s">
        <v>145</v>
      </c>
      <c r="F68" s="74" t="s">
        <v>146</v>
      </c>
      <c r="G68" s="43"/>
      <c r="H68" s="149"/>
      <c r="I68" s="22">
        <f>S68+AC68+AE68</f>
        <v>16151436.630000001</v>
      </c>
      <c r="J68" s="22"/>
      <c r="K68" s="22"/>
      <c r="L68" s="22"/>
      <c r="M68" s="22"/>
      <c r="N68" s="22"/>
      <c r="O68" s="22"/>
      <c r="P68" s="22"/>
      <c r="Q68" s="22"/>
      <c r="R68" s="22">
        <v>1428.1</v>
      </c>
      <c r="S68" s="22">
        <v>15580670.970000001</v>
      </c>
      <c r="T68" s="22"/>
      <c r="U68" s="22"/>
      <c r="V68" s="22"/>
      <c r="W68" s="22"/>
      <c r="X68" s="22"/>
      <c r="Y68" s="22"/>
      <c r="Z68" s="22"/>
      <c r="AA68" s="22"/>
      <c r="AB68" s="22"/>
      <c r="AC68" s="182">
        <v>237339.3</v>
      </c>
      <c r="AD68" s="22"/>
      <c r="AE68" s="86">
        <v>333426.36</v>
      </c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</row>
    <row r="69" spans="1:54" ht="13.5" customHeight="1" x14ac:dyDescent="0.25">
      <c r="A69" s="33">
        <v>7</v>
      </c>
      <c r="B69" s="70" t="s">
        <v>58</v>
      </c>
      <c r="C69" s="70" t="s">
        <v>59</v>
      </c>
      <c r="D69" s="37" t="s">
        <v>77</v>
      </c>
      <c r="E69" s="98" t="s">
        <v>132</v>
      </c>
      <c r="F69" s="74" t="s">
        <v>133</v>
      </c>
      <c r="G69" s="43"/>
      <c r="H69" s="149"/>
      <c r="I69" s="22">
        <f>W69+AE69</f>
        <v>551883.01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>
        <v>159</v>
      </c>
      <c r="W69" s="22">
        <v>540320.16</v>
      </c>
      <c r="X69" s="22"/>
      <c r="Y69" s="22"/>
      <c r="Z69" s="22"/>
      <c r="AA69" s="22"/>
      <c r="AB69" s="22"/>
      <c r="AC69" s="182"/>
      <c r="AD69" s="22"/>
      <c r="AE69" s="86">
        <v>11562.85</v>
      </c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</row>
    <row r="70" spans="1:54" ht="13.5" customHeight="1" x14ac:dyDescent="0.25">
      <c r="A70" s="33">
        <v>8</v>
      </c>
      <c r="B70" s="70" t="s">
        <v>58</v>
      </c>
      <c r="C70" s="70" t="s">
        <v>59</v>
      </c>
      <c r="D70" s="37" t="s">
        <v>77</v>
      </c>
      <c r="E70" s="98" t="s">
        <v>127</v>
      </c>
      <c r="F70" s="41">
        <v>7</v>
      </c>
      <c r="G70" s="43"/>
      <c r="H70" s="9"/>
      <c r="I70" s="22">
        <f>S70+AC70+AE70</f>
        <v>3973330</v>
      </c>
      <c r="J70" s="22"/>
      <c r="K70" s="22"/>
      <c r="L70" s="22"/>
      <c r="M70" s="22"/>
      <c r="N70" s="22"/>
      <c r="O70" s="22"/>
      <c r="P70" s="22"/>
      <c r="Q70" s="22"/>
      <c r="R70" s="22">
        <v>348</v>
      </c>
      <c r="S70" s="22">
        <v>3796704.36</v>
      </c>
      <c r="T70" s="22"/>
      <c r="U70" s="22"/>
      <c r="V70" s="22"/>
      <c r="W70" s="22"/>
      <c r="X70" s="22"/>
      <c r="Y70" s="22"/>
      <c r="Z70" s="22"/>
      <c r="AA70" s="22"/>
      <c r="AB70" s="22"/>
      <c r="AC70" s="182">
        <v>95376.17</v>
      </c>
      <c r="AD70" s="22"/>
      <c r="AE70" s="86">
        <v>81249.47</v>
      </c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</row>
    <row r="71" spans="1:54" ht="13.5" customHeight="1" x14ac:dyDescent="0.25">
      <c r="A71" s="33">
        <v>9</v>
      </c>
      <c r="B71" s="70" t="s">
        <v>58</v>
      </c>
      <c r="C71" s="70" t="s">
        <v>59</v>
      </c>
      <c r="D71" s="37" t="s">
        <v>77</v>
      </c>
      <c r="E71" s="98" t="s">
        <v>147</v>
      </c>
      <c r="F71" s="41">
        <v>1</v>
      </c>
      <c r="G71" s="43"/>
      <c r="H71" s="149"/>
      <c r="I71" s="22">
        <f>S71+AC71+AE71</f>
        <v>16381696.76</v>
      </c>
      <c r="J71" s="22"/>
      <c r="K71" s="22"/>
      <c r="L71" s="22"/>
      <c r="M71" s="22"/>
      <c r="N71" s="22"/>
      <c r="O71" s="22"/>
      <c r="P71" s="22"/>
      <c r="Q71" s="22"/>
      <c r="R71" s="22">
        <v>1448.2</v>
      </c>
      <c r="S71" s="22">
        <v>15799963.369999999</v>
      </c>
      <c r="T71" s="22"/>
      <c r="U71" s="22"/>
      <c r="V71" s="22"/>
      <c r="W71" s="22"/>
      <c r="X71" s="22"/>
      <c r="Y71" s="22"/>
      <c r="Z71" s="22"/>
      <c r="AA71" s="22"/>
      <c r="AB71" s="22"/>
      <c r="AC71" s="182">
        <v>243614.17</v>
      </c>
      <c r="AD71" s="22"/>
      <c r="AE71" s="86">
        <v>338119.22</v>
      </c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</row>
    <row r="72" spans="1:54" ht="13.5" customHeight="1" x14ac:dyDescent="0.25">
      <c r="A72" s="33">
        <v>10</v>
      </c>
      <c r="B72" s="70" t="s">
        <v>58</v>
      </c>
      <c r="C72" s="70" t="s">
        <v>59</v>
      </c>
      <c r="D72" s="37" t="s">
        <v>77</v>
      </c>
      <c r="E72" s="98" t="s">
        <v>68</v>
      </c>
      <c r="F72" s="41">
        <v>19</v>
      </c>
      <c r="G72" s="43"/>
      <c r="H72" s="149"/>
      <c r="I72" s="22">
        <f>M72+AC72+AE72</f>
        <v>14059220.970000001</v>
      </c>
      <c r="J72" s="22"/>
      <c r="K72" s="22"/>
      <c r="L72" s="22"/>
      <c r="M72" s="22">
        <v>12997325.82</v>
      </c>
      <c r="N72" s="22"/>
      <c r="O72" s="22"/>
      <c r="P72" s="121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82">
        <v>783752.38</v>
      </c>
      <c r="AD72" s="22"/>
      <c r="AE72" s="86">
        <v>278142.77</v>
      </c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</row>
    <row r="73" spans="1:54" ht="13.5" customHeight="1" x14ac:dyDescent="0.25">
      <c r="A73" s="33">
        <v>11</v>
      </c>
      <c r="B73" s="70" t="s">
        <v>58</v>
      </c>
      <c r="C73" s="70" t="s">
        <v>59</v>
      </c>
      <c r="D73" s="37" t="s">
        <v>77</v>
      </c>
      <c r="E73" s="98" t="s">
        <v>68</v>
      </c>
      <c r="F73" s="41">
        <v>26</v>
      </c>
      <c r="G73" s="43"/>
      <c r="H73" s="149"/>
      <c r="I73" s="22">
        <f>S73+AC73+AE73</f>
        <v>10690164.800000001</v>
      </c>
      <c r="J73" s="22"/>
      <c r="K73" s="22"/>
      <c r="L73" s="22"/>
      <c r="M73" s="22"/>
      <c r="N73" s="22"/>
      <c r="O73" s="22"/>
      <c r="P73" s="22"/>
      <c r="Q73" s="22"/>
      <c r="R73" s="22">
        <v>945</v>
      </c>
      <c r="S73" s="22">
        <v>10310016.15</v>
      </c>
      <c r="T73" s="22"/>
      <c r="U73" s="22"/>
      <c r="V73" s="22"/>
      <c r="W73" s="22"/>
      <c r="X73" s="22"/>
      <c r="Y73" s="22"/>
      <c r="Z73" s="22"/>
      <c r="AA73" s="22"/>
      <c r="AB73" s="22"/>
      <c r="AC73" s="182">
        <v>159514.29999999999</v>
      </c>
      <c r="AD73" s="22"/>
      <c r="AE73" s="86">
        <v>220634.35</v>
      </c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</row>
    <row r="74" spans="1:54" ht="13.5" customHeight="1" x14ac:dyDescent="0.25">
      <c r="A74" s="33">
        <v>12</v>
      </c>
      <c r="B74" s="70" t="s">
        <v>58</v>
      </c>
      <c r="C74" s="70" t="s">
        <v>59</v>
      </c>
      <c r="D74" s="37" t="s">
        <v>77</v>
      </c>
      <c r="E74" s="37" t="s">
        <v>68</v>
      </c>
      <c r="F74" s="37">
        <v>42</v>
      </c>
      <c r="G74" s="16"/>
      <c r="H74" s="9"/>
      <c r="I74" s="22">
        <f>S74+AC74+AE74</f>
        <v>10059804.33</v>
      </c>
      <c r="J74" s="22"/>
      <c r="K74" s="22"/>
      <c r="L74" s="22"/>
      <c r="M74" s="22"/>
      <c r="N74" s="22"/>
      <c r="O74" s="22"/>
      <c r="P74" s="22"/>
      <c r="Q74" s="22"/>
      <c r="R74" s="22">
        <v>884.6</v>
      </c>
      <c r="S74" s="22">
        <v>9651047.9199999999</v>
      </c>
      <c r="T74" s="22"/>
      <c r="U74" s="22"/>
      <c r="V74" s="22"/>
      <c r="W74" s="22"/>
      <c r="X74" s="22"/>
      <c r="Y74" s="22"/>
      <c r="Z74" s="22"/>
      <c r="AA74" s="22"/>
      <c r="AB74" s="22"/>
      <c r="AC74" s="182">
        <v>202223.98</v>
      </c>
      <c r="AD74" s="22"/>
      <c r="AE74" s="86">
        <v>206532.43</v>
      </c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</row>
    <row r="75" spans="1:54" ht="13.5" customHeight="1" x14ac:dyDescent="0.25">
      <c r="A75" s="33">
        <v>13</v>
      </c>
      <c r="B75" s="37" t="s">
        <v>58</v>
      </c>
      <c r="C75" s="98" t="s">
        <v>59</v>
      </c>
      <c r="D75" s="74" t="s">
        <v>77</v>
      </c>
      <c r="E75" s="32" t="s">
        <v>68</v>
      </c>
      <c r="F75" s="41">
        <v>60</v>
      </c>
      <c r="G75" s="43"/>
      <c r="H75" s="9"/>
      <c r="I75" s="22">
        <f>S75+AC75+AE75</f>
        <v>6987209.870000001</v>
      </c>
      <c r="J75" s="22"/>
      <c r="K75" s="22"/>
      <c r="L75" s="22"/>
      <c r="M75" s="22"/>
      <c r="N75" s="22"/>
      <c r="O75" s="22"/>
      <c r="P75" s="22"/>
      <c r="Q75" s="22"/>
      <c r="R75" s="22">
        <v>613</v>
      </c>
      <c r="S75" s="22">
        <v>6687872.9100000001</v>
      </c>
      <c r="T75" s="22"/>
      <c r="U75" s="22"/>
      <c r="V75" s="22"/>
      <c r="W75" s="22"/>
      <c r="X75" s="22"/>
      <c r="Y75" s="22"/>
      <c r="Z75" s="22"/>
      <c r="AA75" s="22"/>
      <c r="AB75" s="22"/>
      <c r="AC75" s="182">
        <v>156216.48000000001</v>
      </c>
      <c r="AD75" s="22"/>
      <c r="AE75" s="86">
        <v>143120.48000000001</v>
      </c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</row>
    <row r="76" spans="1:54" ht="13.5" customHeight="1" x14ac:dyDescent="0.25">
      <c r="A76" s="33">
        <v>14</v>
      </c>
      <c r="B76" s="37" t="s">
        <v>58</v>
      </c>
      <c r="C76" s="98" t="s">
        <v>59</v>
      </c>
      <c r="D76" s="74" t="s">
        <v>76</v>
      </c>
      <c r="E76" s="41" t="s">
        <v>69</v>
      </c>
      <c r="F76" s="41" t="s">
        <v>128</v>
      </c>
      <c r="G76" s="43"/>
      <c r="H76" s="9"/>
      <c r="I76" s="22">
        <f>S76+AC76+AE76</f>
        <v>24256353.899999999</v>
      </c>
      <c r="J76" s="22"/>
      <c r="K76" s="22"/>
      <c r="L76" s="22"/>
      <c r="M76" s="22"/>
      <c r="N76" s="22"/>
      <c r="O76" s="22"/>
      <c r="P76" s="22"/>
      <c r="Q76" s="22"/>
      <c r="R76" s="22">
        <v>1974.8</v>
      </c>
      <c r="S76" s="22">
        <v>23560351.399999999</v>
      </c>
      <c r="T76" s="22"/>
      <c r="U76" s="22"/>
      <c r="V76" s="22"/>
      <c r="W76" s="22"/>
      <c r="X76" s="22"/>
      <c r="Y76" s="22"/>
      <c r="Z76" s="22"/>
      <c r="AA76" s="22"/>
      <c r="AB76" s="22"/>
      <c r="AC76" s="182">
        <v>191810.98</v>
      </c>
      <c r="AD76" s="22"/>
      <c r="AE76" s="86">
        <v>504191.52</v>
      </c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</row>
    <row r="77" spans="1:54" ht="13.5" customHeight="1" x14ac:dyDescent="0.25">
      <c r="A77" s="33">
        <v>15</v>
      </c>
      <c r="B77" s="37" t="s">
        <v>58</v>
      </c>
      <c r="C77" s="98" t="s">
        <v>59</v>
      </c>
      <c r="D77" s="74" t="s">
        <v>76</v>
      </c>
      <c r="E77" s="32" t="s">
        <v>69</v>
      </c>
      <c r="F77" s="161" t="s">
        <v>129</v>
      </c>
      <c r="G77" s="43"/>
      <c r="H77" s="9"/>
      <c r="I77" s="22">
        <f>S77+AC77+Y77+AE77</f>
        <v>24500435.27</v>
      </c>
      <c r="J77" s="22"/>
      <c r="K77" s="22"/>
      <c r="L77" s="22"/>
      <c r="M77" s="22"/>
      <c r="N77" s="22"/>
      <c r="O77" s="22"/>
      <c r="P77" s="22"/>
      <c r="Q77" s="22"/>
      <c r="R77" s="22">
        <v>1394</v>
      </c>
      <c r="S77" s="22">
        <v>16631117</v>
      </c>
      <c r="T77" s="22"/>
      <c r="U77" s="22"/>
      <c r="V77" s="22"/>
      <c r="W77" s="22"/>
      <c r="X77" s="22">
        <v>1062</v>
      </c>
      <c r="Y77" s="22">
        <v>7009709.7599999998</v>
      </c>
      <c r="Z77" s="22"/>
      <c r="AA77" s="22"/>
      <c r="AB77" s="22"/>
      <c r="AC77" s="182">
        <v>353694.82</v>
      </c>
      <c r="AD77" s="22"/>
      <c r="AE77" s="86">
        <v>505913.69</v>
      </c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</row>
    <row r="78" spans="1:54" ht="13.5" customHeight="1" x14ac:dyDescent="0.25">
      <c r="A78" s="33">
        <v>16</v>
      </c>
      <c r="B78" s="37" t="s">
        <v>58</v>
      </c>
      <c r="C78" s="98" t="s">
        <v>59</v>
      </c>
      <c r="D78" s="74" t="s">
        <v>76</v>
      </c>
      <c r="E78" s="32" t="s">
        <v>69</v>
      </c>
      <c r="F78" s="41">
        <v>16</v>
      </c>
      <c r="G78" s="43"/>
      <c r="H78" s="9"/>
      <c r="I78" s="22">
        <f>Y78+AC78+AE78</f>
        <v>8684247.4199999999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>
        <v>1256</v>
      </c>
      <c r="Y78" s="22">
        <v>8290202.8799999999</v>
      </c>
      <c r="Z78" s="22"/>
      <c r="AA78" s="22"/>
      <c r="AB78" s="22"/>
      <c r="AC78" s="182">
        <v>216634.2</v>
      </c>
      <c r="AD78" s="22"/>
      <c r="AE78" s="86">
        <v>177410.34</v>
      </c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</row>
    <row r="79" spans="1:54" ht="13.5" customHeight="1" x14ac:dyDescent="0.25">
      <c r="A79" s="33">
        <v>17</v>
      </c>
      <c r="B79" s="37" t="s">
        <v>58</v>
      </c>
      <c r="C79" s="98" t="s">
        <v>59</v>
      </c>
      <c r="D79" s="37" t="s">
        <v>76</v>
      </c>
      <c r="E79" s="32" t="s">
        <v>69</v>
      </c>
      <c r="F79" s="41" t="s">
        <v>130</v>
      </c>
      <c r="G79" s="43"/>
      <c r="H79" s="9"/>
      <c r="I79" s="22">
        <f>Y79+AC79+AE79</f>
        <v>9748295.2800000012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>
        <v>1410</v>
      </c>
      <c r="Y79" s="22">
        <v>9306676.8000000007</v>
      </c>
      <c r="Z79" s="22"/>
      <c r="AA79" s="22"/>
      <c r="AB79" s="22"/>
      <c r="AC79" s="182">
        <v>242455.6</v>
      </c>
      <c r="AD79" s="22"/>
      <c r="AE79" s="86">
        <v>199162.88</v>
      </c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</row>
    <row r="80" spans="1:54" ht="14.25" customHeight="1" x14ac:dyDescent="0.25">
      <c r="A80" s="33">
        <v>18</v>
      </c>
      <c r="B80" s="70" t="s">
        <v>58</v>
      </c>
      <c r="C80" s="70" t="s">
        <v>59</v>
      </c>
      <c r="D80" s="37" t="s">
        <v>76</v>
      </c>
      <c r="E80" s="98" t="s">
        <v>69</v>
      </c>
      <c r="F80" s="41">
        <v>83</v>
      </c>
      <c r="G80" s="43"/>
      <c r="H80" s="9"/>
      <c r="I80" s="22">
        <f>S80+AC80+AE80</f>
        <v>10388749.949999999</v>
      </c>
      <c r="J80" s="22"/>
      <c r="K80" s="22"/>
      <c r="L80" s="22"/>
      <c r="M80" s="22"/>
      <c r="N80" s="22"/>
      <c r="O80" s="22"/>
      <c r="P80" s="22"/>
      <c r="Q80" s="22"/>
      <c r="R80" s="22">
        <v>918.3</v>
      </c>
      <c r="S80" s="22">
        <v>10018717.279999999</v>
      </c>
      <c r="T80" s="22"/>
      <c r="U80" s="22"/>
      <c r="V80" s="22"/>
      <c r="W80" s="22"/>
      <c r="X80" s="22"/>
      <c r="Y80" s="22"/>
      <c r="Z80" s="22"/>
      <c r="AA80" s="22"/>
      <c r="AB80" s="22"/>
      <c r="AC80" s="182">
        <v>155632.12</v>
      </c>
      <c r="AD80" s="22"/>
      <c r="AE80" s="86">
        <v>214400.55</v>
      </c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</row>
    <row r="81" spans="1:54" s="153" customFormat="1" ht="13.5" customHeight="1" x14ac:dyDescent="0.25">
      <c r="A81" s="33">
        <v>19</v>
      </c>
      <c r="B81" s="70" t="s">
        <v>58</v>
      </c>
      <c r="C81" s="70" t="s">
        <v>59</v>
      </c>
      <c r="D81" s="37" t="s">
        <v>76</v>
      </c>
      <c r="E81" s="98" t="s">
        <v>69</v>
      </c>
      <c r="F81" s="41">
        <v>160</v>
      </c>
      <c r="G81" s="43"/>
      <c r="H81" s="149"/>
      <c r="I81" s="22">
        <f>Q81+AE81+AC81</f>
        <v>11795866.560000001</v>
      </c>
      <c r="J81" s="22"/>
      <c r="K81" s="22"/>
      <c r="L81" s="22"/>
      <c r="M81" s="22"/>
      <c r="N81" s="22"/>
      <c r="O81" s="22"/>
      <c r="P81" s="121">
        <v>2</v>
      </c>
      <c r="Q81" s="22">
        <v>11250000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82">
        <v>305116.56</v>
      </c>
      <c r="AD81" s="22"/>
      <c r="AE81" s="86">
        <v>240750</v>
      </c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</row>
    <row r="82" spans="1:54" ht="13.5" customHeight="1" x14ac:dyDescent="0.25">
      <c r="A82" s="33">
        <v>20</v>
      </c>
      <c r="B82" s="70" t="s">
        <v>58</v>
      </c>
      <c r="C82" s="70" t="s">
        <v>59</v>
      </c>
      <c r="D82" s="37" t="s">
        <v>76</v>
      </c>
      <c r="E82" s="98" t="s">
        <v>69</v>
      </c>
      <c r="F82" s="41" t="s">
        <v>126</v>
      </c>
      <c r="G82" s="43"/>
      <c r="H82" s="149"/>
      <c r="I82" s="22">
        <f>S82+AC82+AE82</f>
        <v>10595318.870000001</v>
      </c>
      <c r="J82" s="22"/>
      <c r="K82" s="22"/>
      <c r="L82" s="22"/>
      <c r="M82" s="22"/>
      <c r="N82" s="22"/>
      <c r="O82" s="22"/>
      <c r="P82" s="22"/>
      <c r="Q82" s="22"/>
      <c r="R82" s="22">
        <v>934.3</v>
      </c>
      <c r="S82" s="22">
        <v>10193278.4</v>
      </c>
      <c r="T82" s="22"/>
      <c r="U82" s="22"/>
      <c r="V82" s="22"/>
      <c r="W82" s="22"/>
      <c r="X82" s="22"/>
      <c r="Y82" s="22"/>
      <c r="Z82" s="22"/>
      <c r="AA82" s="22"/>
      <c r="AB82" s="22"/>
      <c r="AC82" s="182">
        <v>183904.31</v>
      </c>
      <c r="AD82" s="22"/>
      <c r="AE82" s="86">
        <v>218136.16</v>
      </c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</row>
    <row r="83" spans="1:54" ht="14.25" customHeight="1" x14ac:dyDescent="0.25">
      <c r="A83" s="33">
        <v>21</v>
      </c>
      <c r="B83" s="70" t="s">
        <v>58</v>
      </c>
      <c r="C83" s="70" t="s">
        <v>59</v>
      </c>
      <c r="D83" s="37" t="s">
        <v>77</v>
      </c>
      <c r="E83" s="98" t="s">
        <v>116</v>
      </c>
      <c r="F83" s="74" t="s">
        <v>117</v>
      </c>
      <c r="G83" s="43"/>
      <c r="H83" s="9"/>
      <c r="I83" s="22">
        <f>S83+AC83+AE83</f>
        <v>14330397.200000001</v>
      </c>
      <c r="J83" s="22"/>
      <c r="K83" s="22"/>
      <c r="L83" s="22"/>
      <c r="M83" s="22"/>
      <c r="N83" s="22"/>
      <c r="O83" s="22"/>
      <c r="P83" s="22"/>
      <c r="Q83" s="22"/>
      <c r="R83" s="22">
        <v>1140</v>
      </c>
      <c r="S83" s="22">
        <v>13600770</v>
      </c>
      <c r="T83" s="22"/>
      <c r="U83" s="22"/>
      <c r="V83" s="22"/>
      <c r="W83" s="22"/>
      <c r="X83" s="22"/>
      <c r="Y83" s="22"/>
      <c r="Z83" s="22"/>
      <c r="AA83" s="22"/>
      <c r="AB83" s="22"/>
      <c r="AC83" s="182">
        <v>438570.72</v>
      </c>
      <c r="AD83" s="22"/>
      <c r="AE83" s="86">
        <v>291056.48</v>
      </c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</row>
    <row r="84" spans="1:54" ht="14.25" customHeight="1" x14ac:dyDescent="0.25">
      <c r="A84" s="33">
        <v>22</v>
      </c>
      <c r="B84" s="70" t="s">
        <v>58</v>
      </c>
      <c r="C84" s="70" t="s">
        <v>59</v>
      </c>
      <c r="D84" s="37" t="s">
        <v>77</v>
      </c>
      <c r="E84" s="37" t="s">
        <v>125</v>
      </c>
      <c r="F84" s="162">
        <v>8</v>
      </c>
      <c r="G84" s="43"/>
      <c r="H84" s="149"/>
      <c r="I84" s="22">
        <f>S84+AC84+AE84</f>
        <v>16319298.52</v>
      </c>
      <c r="J84" s="22"/>
      <c r="K84" s="22"/>
      <c r="L84" s="22"/>
      <c r="M84" s="22"/>
      <c r="N84" s="22"/>
      <c r="O84" s="22"/>
      <c r="P84" s="22"/>
      <c r="Q84" s="22"/>
      <c r="R84" s="22">
        <v>1443</v>
      </c>
      <c r="S84" s="22">
        <v>15743231.01</v>
      </c>
      <c r="T84" s="22"/>
      <c r="U84" s="22"/>
      <c r="V84" s="22"/>
      <c r="W84" s="22"/>
      <c r="X84" s="22"/>
      <c r="Y84" s="22"/>
      <c r="Z84" s="22"/>
      <c r="AA84" s="22"/>
      <c r="AB84" s="22"/>
      <c r="AC84" s="182">
        <v>239162.37</v>
      </c>
      <c r="AD84" s="22"/>
      <c r="AE84" s="86">
        <v>336905.14</v>
      </c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</row>
    <row r="85" spans="1:54" ht="14.25" customHeight="1" x14ac:dyDescent="0.25">
      <c r="A85" s="33">
        <v>23</v>
      </c>
      <c r="B85" s="70" t="s">
        <v>58</v>
      </c>
      <c r="C85" s="70" t="s">
        <v>59</v>
      </c>
      <c r="D85" s="37" t="s">
        <v>77</v>
      </c>
      <c r="E85" s="37" t="s">
        <v>148</v>
      </c>
      <c r="F85" s="162">
        <v>6</v>
      </c>
      <c r="G85" s="43"/>
      <c r="H85" s="149"/>
      <c r="I85" s="22">
        <f>S85+AC85+AE85</f>
        <v>7691042.2000000002</v>
      </c>
      <c r="J85" s="22"/>
      <c r="K85" s="22"/>
      <c r="L85" s="22"/>
      <c r="M85" s="22"/>
      <c r="N85" s="22"/>
      <c r="O85" s="22"/>
      <c r="P85" s="22"/>
      <c r="Q85" s="22"/>
      <c r="R85" s="22">
        <v>674</v>
      </c>
      <c r="S85" s="22">
        <v>7353387.1799999997</v>
      </c>
      <c r="T85" s="22"/>
      <c r="U85" s="22"/>
      <c r="V85" s="22"/>
      <c r="W85" s="22"/>
      <c r="X85" s="22"/>
      <c r="Y85" s="22"/>
      <c r="Z85" s="22"/>
      <c r="AA85" s="22"/>
      <c r="AB85" s="22"/>
      <c r="AC85" s="182">
        <v>180292.53</v>
      </c>
      <c r="AD85" s="22"/>
      <c r="AE85" s="86">
        <v>157362.49</v>
      </c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</row>
    <row r="86" spans="1:54" ht="14.25" customHeight="1" x14ac:dyDescent="0.25">
      <c r="A86" s="33">
        <v>24</v>
      </c>
      <c r="B86" s="70" t="s">
        <v>58</v>
      </c>
      <c r="C86" s="70" t="s">
        <v>59</v>
      </c>
      <c r="D86" s="37" t="s">
        <v>76</v>
      </c>
      <c r="E86" s="37" t="s">
        <v>97</v>
      </c>
      <c r="F86" s="37">
        <v>32</v>
      </c>
      <c r="G86" s="43"/>
      <c r="H86" s="9"/>
      <c r="I86" s="22">
        <f>S86+AC86+AE86</f>
        <v>17945341.27</v>
      </c>
      <c r="J86" s="22"/>
      <c r="K86" s="22"/>
      <c r="L86" s="22"/>
      <c r="M86" s="22"/>
      <c r="N86" s="22"/>
      <c r="O86" s="22"/>
      <c r="P86" s="121"/>
      <c r="Q86" s="22"/>
      <c r="R86" s="22">
        <v>1589.2</v>
      </c>
      <c r="S86" s="22">
        <v>17338283.239999998</v>
      </c>
      <c r="T86" s="22"/>
      <c r="U86" s="22"/>
      <c r="V86" s="22"/>
      <c r="W86" s="22"/>
      <c r="X86" s="22"/>
      <c r="Y86" s="22"/>
      <c r="Z86" s="22"/>
      <c r="AA86" s="22"/>
      <c r="AB86" s="22"/>
      <c r="AC86" s="182">
        <v>236018.77</v>
      </c>
      <c r="AD86" s="22"/>
      <c r="AE86" s="86">
        <v>371039.26</v>
      </c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</row>
    <row r="87" spans="1:54" ht="14.25" customHeight="1" x14ac:dyDescent="0.25">
      <c r="A87" s="33">
        <v>25</v>
      </c>
      <c r="B87" s="70" t="s">
        <v>58</v>
      </c>
      <c r="C87" s="70" t="s">
        <v>59</v>
      </c>
      <c r="D87" s="37" t="s">
        <v>76</v>
      </c>
      <c r="E87" s="37" t="s">
        <v>97</v>
      </c>
      <c r="F87" s="37">
        <v>52</v>
      </c>
      <c r="G87" s="43"/>
      <c r="H87" s="9"/>
      <c r="I87" s="22">
        <f>J87+K87+L87+M87+AC87+AE87</f>
        <v>11640388.649999999</v>
      </c>
      <c r="J87" s="22">
        <v>1074333.07</v>
      </c>
      <c r="K87" s="22">
        <v>1074333.07</v>
      </c>
      <c r="L87" s="22">
        <v>2843977.21</v>
      </c>
      <c r="M87" s="22">
        <v>6120351.4400000004</v>
      </c>
      <c r="N87" s="22"/>
      <c r="O87" s="22"/>
      <c r="P87" s="121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82">
        <v>289575.77</v>
      </c>
      <c r="AD87" s="22"/>
      <c r="AE87" s="86">
        <v>237818.09</v>
      </c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</row>
    <row r="88" spans="1:54" ht="14.25" customHeight="1" x14ac:dyDescent="0.25">
      <c r="A88" s="33">
        <v>26</v>
      </c>
      <c r="B88" s="70" t="s">
        <v>58</v>
      </c>
      <c r="C88" s="70" t="s">
        <v>59</v>
      </c>
      <c r="D88" s="37" t="s">
        <v>76</v>
      </c>
      <c r="E88" s="37" t="s">
        <v>97</v>
      </c>
      <c r="F88" s="37">
        <v>75</v>
      </c>
      <c r="G88" s="43"/>
      <c r="H88" s="9"/>
      <c r="I88" s="22">
        <f>W88+AE88</f>
        <v>1483940.53</v>
      </c>
      <c r="J88" s="22"/>
      <c r="K88" s="22"/>
      <c r="L88" s="22"/>
      <c r="M88" s="22"/>
      <c r="N88" s="22"/>
      <c r="O88" s="22"/>
      <c r="P88" s="121"/>
      <c r="Q88" s="22"/>
      <c r="R88" s="22"/>
      <c r="S88" s="22"/>
      <c r="T88" s="22"/>
      <c r="U88" s="22"/>
      <c r="V88" s="22">
        <v>427.53</v>
      </c>
      <c r="W88" s="22">
        <v>1452849.55</v>
      </c>
      <c r="X88" s="22"/>
      <c r="Y88" s="22"/>
      <c r="Z88" s="22"/>
      <c r="AA88" s="22"/>
      <c r="AB88" s="22"/>
      <c r="AC88" s="182"/>
      <c r="AD88" s="22"/>
      <c r="AE88" s="86">
        <v>31090.98</v>
      </c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</row>
    <row r="89" spans="1:54" s="153" customFormat="1" ht="14.25" customHeight="1" x14ac:dyDescent="0.25">
      <c r="A89" s="33">
        <v>27</v>
      </c>
      <c r="B89" s="70" t="s">
        <v>58</v>
      </c>
      <c r="C89" s="70" t="s">
        <v>59</v>
      </c>
      <c r="D89" s="37" t="s">
        <v>76</v>
      </c>
      <c r="E89" s="37" t="s">
        <v>97</v>
      </c>
      <c r="F89" s="37">
        <v>84</v>
      </c>
      <c r="G89" s="43"/>
      <c r="H89" s="149"/>
      <c r="I89" s="22">
        <f>W89+AE89</f>
        <v>439076.74</v>
      </c>
      <c r="J89" s="22"/>
      <c r="K89" s="22"/>
      <c r="L89" s="22"/>
      <c r="M89" s="22"/>
      <c r="N89" s="22"/>
      <c r="O89" s="22"/>
      <c r="P89" s="121"/>
      <c r="Q89" s="22"/>
      <c r="R89" s="22"/>
      <c r="S89" s="22"/>
      <c r="T89" s="22"/>
      <c r="U89" s="22"/>
      <c r="V89" s="22">
        <v>126.5</v>
      </c>
      <c r="W89" s="22">
        <v>429877.36</v>
      </c>
      <c r="X89" s="22"/>
      <c r="Y89" s="22"/>
      <c r="Z89" s="22"/>
      <c r="AA89" s="22"/>
      <c r="AB89" s="22"/>
      <c r="AC89" s="182"/>
      <c r="AD89" s="22"/>
      <c r="AE89" s="86">
        <v>9199.3799999999992</v>
      </c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</row>
    <row r="90" spans="1:54" ht="14.25" customHeight="1" x14ac:dyDescent="0.25">
      <c r="A90" s="33">
        <v>28</v>
      </c>
      <c r="B90" s="70" t="s">
        <v>58</v>
      </c>
      <c r="C90" s="70" t="s">
        <v>59</v>
      </c>
      <c r="D90" s="37" t="s">
        <v>76</v>
      </c>
      <c r="E90" s="37" t="s">
        <v>97</v>
      </c>
      <c r="F90" s="37">
        <v>110</v>
      </c>
      <c r="G90" s="43"/>
      <c r="H90" s="9"/>
      <c r="I90" s="22">
        <f>O90+AC90+AE90</f>
        <v>4478162.5499999989</v>
      </c>
      <c r="J90" s="22"/>
      <c r="K90" s="22"/>
      <c r="L90" s="22"/>
      <c r="M90" s="22"/>
      <c r="N90" s="22"/>
      <c r="O90" s="22">
        <v>4111379.28</v>
      </c>
      <c r="P90" s="121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82">
        <v>278799.75</v>
      </c>
      <c r="AD90" s="22"/>
      <c r="AE90" s="86">
        <v>87983.52</v>
      </c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</row>
    <row r="91" spans="1:54" ht="14.25" customHeight="1" x14ac:dyDescent="0.25">
      <c r="A91" s="33">
        <v>29</v>
      </c>
      <c r="B91" s="70" t="s">
        <v>58</v>
      </c>
      <c r="C91" s="70" t="s">
        <v>59</v>
      </c>
      <c r="D91" s="37" t="s">
        <v>77</v>
      </c>
      <c r="E91" s="32" t="s">
        <v>138</v>
      </c>
      <c r="F91" s="41" t="s">
        <v>139</v>
      </c>
      <c r="G91" s="43"/>
      <c r="H91" s="9"/>
      <c r="I91" s="22">
        <f>S91+AC91+AE91+Z91</f>
        <v>15453786.790000001</v>
      </c>
      <c r="J91" s="22"/>
      <c r="K91" s="22"/>
      <c r="L91" s="22"/>
      <c r="M91" s="22"/>
      <c r="N91" s="22"/>
      <c r="O91" s="22"/>
      <c r="P91" s="121"/>
      <c r="Q91" s="22"/>
      <c r="R91" s="22">
        <v>669.6</v>
      </c>
      <c r="S91" s="22">
        <v>7988662.7999999998</v>
      </c>
      <c r="T91" s="22"/>
      <c r="U91" s="22"/>
      <c r="V91" s="22"/>
      <c r="W91" s="22"/>
      <c r="X91" s="22"/>
      <c r="Y91" s="22"/>
      <c r="Z91" s="22">
        <v>7000000</v>
      </c>
      <c r="AA91" s="22"/>
      <c r="AB91" s="22"/>
      <c r="AC91" s="182">
        <v>144366.60999999999</v>
      </c>
      <c r="AD91" s="22"/>
      <c r="AE91" s="86">
        <v>320757.38</v>
      </c>
      <c r="AF91" s="185"/>
      <c r="AG91" s="186" t="s">
        <v>151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</row>
    <row r="92" spans="1:54" ht="14.25" customHeight="1" x14ac:dyDescent="0.25">
      <c r="A92" s="33">
        <v>30</v>
      </c>
      <c r="B92" s="70" t="s">
        <v>58</v>
      </c>
      <c r="C92" s="70" t="s">
        <v>59</v>
      </c>
      <c r="D92" s="37" t="s">
        <v>77</v>
      </c>
      <c r="E92" s="37" t="s">
        <v>118</v>
      </c>
      <c r="F92" s="37">
        <v>8</v>
      </c>
      <c r="G92" s="43"/>
      <c r="H92" s="9"/>
      <c r="I92" s="22">
        <f>S92+AC92+AE92</f>
        <v>14186153.93</v>
      </c>
      <c r="J92" s="22"/>
      <c r="K92" s="22"/>
      <c r="L92" s="22"/>
      <c r="M92" s="22"/>
      <c r="N92" s="22"/>
      <c r="O92" s="22"/>
      <c r="P92" s="22"/>
      <c r="Q92" s="22"/>
      <c r="R92" s="22">
        <v>1146</v>
      </c>
      <c r="S92" s="22">
        <v>13672353</v>
      </c>
      <c r="T92" s="22"/>
      <c r="U92" s="22"/>
      <c r="V92" s="22"/>
      <c r="W92" s="22"/>
      <c r="X92" s="22"/>
      <c r="Y92" s="22"/>
      <c r="Z92" s="22"/>
      <c r="AA92" s="22"/>
      <c r="AB92" s="22"/>
      <c r="AC92" s="182">
        <v>221212.58</v>
      </c>
      <c r="AD92" s="22"/>
      <c r="AE92" s="86">
        <v>292588.34999999998</v>
      </c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</row>
    <row r="93" spans="1:54" ht="14.25" customHeight="1" x14ac:dyDescent="0.25">
      <c r="A93" s="33">
        <v>31</v>
      </c>
      <c r="B93" s="70" t="s">
        <v>58</v>
      </c>
      <c r="C93" s="70" t="s">
        <v>59</v>
      </c>
      <c r="D93" s="37" t="s">
        <v>77</v>
      </c>
      <c r="E93" s="98" t="s">
        <v>71</v>
      </c>
      <c r="F93" s="74" t="s">
        <v>113</v>
      </c>
      <c r="G93" s="43"/>
      <c r="H93" s="9"/>
      <c r="I93" s="22">
        <f>S93+AC93+AE93</f>
        <v>10426723.390000001</v>
      </c>
      <c r="J93" s="22"/>
      <c r="K93" s="22"/>
      <c r="L93" s="22"/>
      <c r="M93" s="22"/>
      <c r="N93" s="22"/>
      <c r="O93" s="22"/>
      <c r="P93" s="22"/>
      <c r="Q93" s="22"/>
      <c r="R93" s="22">
        <v>840.6</v>
      </c>
      <c r="S93" s="22">
        <v>10028778.300000001</v>
      </c>
      <c r="T93" s="22"/>
      <c r="U93" s="22"/>
      <c r="V93" s="22"/>
      <c r="W93" s="22"/>
      <c r="X93" s="22"/>
      <c r="Y93" s="22"/>
      <c r="Z93" s="22"/>
      <c r="AA93" s="22"/>
      <c r="AB93" s="22"/>
      <c r="AC93" s="182">
        <v>183329.23</v>
      </c>
      <c r="AD93" s="22"/>
      <c r="AE93" s="86">
        <v>214615.86</v>
      </c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</row>
    <row r="94" spans="1:54" ht="14.25" customHeight="1" x14ac:dyDescent="0.25">
      <c r="A94" s="33">
        <v>32</v>
      </c>
      <c r="B94" s="70" t="s">
        <v>58</v>
      </c>
      <c r="C94" s="70" t="s">
        <v>59</v>
      </c>
      <c r="D94" s="37" t="s">
        <v>142</v>
      </c>
      <c r="E94" s="98" t="s">
        <v>143</v>
      </c>
      <c r="F94" s="74" t="s">
        <v>144</v>
      </c>
      <c r="G94" s="43"/>
      <c r="H94" s="9"/>
      <c r="I94" s="22">
        <f>S94+AC94+AE94</f>
        <v>4582957.75</v>
      </c>
      <c r="J94" s="22"/>
      <c r="K94" s="22"/>
      <c r="L94" s="22"/>
      <c r="M94" s="22"/>
      <c r="N94" s="22"/>
      <c r="O94" s="22"/>
      <c r="P94" s="22"/>
      <c r="Q94" s="151"/>
      <c r="R94" s="22">
        <v>363.6</v>
      </c>
      <c r="S94" s="22">
        <v>4337929.8</v>
      </c>
      <c r="T94" s="22"/>
      <c r="U94" s="22"/>
      <c r="V94" s="22"/>
      <c r="W94" s="22"/>
      <c r="X94" s="22"/>
      <c r="Y94" s="22"/>
      <c r="Z94" s="22"/>
      <c r="AA94" s="22"/>
      <c r="AB94" s="22"/>
      <c r="AC94" s="182">
        <v>152196.25</v>
      </c>
      <c r="AD94" s="22"/>
      <c r="AE94" s="86">
        <v>92831.7</v>
      </c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</row>
    <row r="95" spans="1:54" ht="14.25" customHeight="1" x14ac:dyDescent="0.25">
      <c r="A95" s="33">
        <v>33</v>
      </c>
      <c r="B95" s="70" t="s">
        <v>58</v>
      </c>
      <c r="C95" s="70" t="s">
        <v>59</v>
      </c>
      <c r="D95" s="37" t="s">
        <v>77</v>
      </c>
      <c r="E95" s="98" t="s">
        <v>72</v>
      </c>
      <c r="F95" s="74" t="s">
        <v>117</v>
      </c>
      <c r="G95" s="43"/>
      <c r="H95" s="9"/>
      <c r="I95" s="22">
        <f>O95+AC95+AE95</f>
        <v>2124874.3199999998</v>
      </c>
      <c r="J95" s="22"/>
      <c r="K95" s="22"/>
      <c r="L95" s="22"/>
      <c r="M95" s="22"/>
      <c r="N95" s="22"/>
      <c r="O95" s="22">
        <v>1904063.63</v>
      </c>
      <c r="P95" s="121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82">
        <v>180063.73</v>
      </c>
      <c r="AD95" s="22"/>
      <c r="AE95" s="86">
        <v>40746.959999999999</v>
      </c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</row>
    <row r="96" spans="1:54" ht="14.25" customHeight="1" x14ac:dyDescent="0.25">
      <c r="A96" s="33">
        <v>34</v>
      </c>
      <c r="B96" s="70" t="s">
        <v>58</v>
      </c>
      <c r="C96" s="70" t="s">
        <v>59</v>
      </c>
      <c r="D96" s="37" t="s">
        <v>77</v>
      </c>
      <c r="E96" s="98" t="s">
        <v>100</v>
      </c>
      <c r="F96" s="74" t="s">
        <v>137</v>
      </c>
      <c r="G96" s="43"/>
      <c r="H96" s="9"/>
      <c r="I96" s="22">
        <f>L96+M96+AC96+AE96</f>
        <v>22602065.220000003</v>
      </c>
      <c r="J96" s="22"/>
      <c r="K96" s="22"/>
      <c r="L96" s="22">
        <v>6446493.8499999996</v>
      </c>
      <c r="M96" s="22">
        <v>13873109.75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82">
        <v>1847622.1</v>
      </c>
      <c r="AD96" s="22"/>
      <c r="AE96" s="86">
        <v>434839.52</v>
      </c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</row>
    <row r="97" spans="1:54" ht="14.25" customHeight="1" x14ac:dyDescent="0.25">
      <c r="A97" s="33">
        <v>35</v>
      </c>
      <c r="B97" s="70" t="s">
        <v>58</v>
      </c>
      <c r="C97" s="70" t="s">
        <v>59</v>
      </c>
      <c r="D97" s="37" t="s">
        <v>77</v>
      </c>
      <c r="E97" s="98" t="s">
        <v>100</v>
      </c>
      <c r="F97" s="74" t="s">
        <v>141</v>
      </c>
      <c r="G97" s="43"/>
      <c r="H97" s="9"/>
      <c r="I97" s="22">
        <f>S97+AC97+AE97</f>
        <v>16569398.73</v>
      </c>
      <c r="J97" s="22"/>
      <c r="K97" s="22"/>
      <c r="L97" s="22"/>
      <c r="M97" s="22"/>
      <c r="N97" s="22"/>
      <c r="O97" s="22"/>
      <c r="P97" s="22"/>
      <c r="Q97" s="22"/>
      <c r="R97" s="22">
        <v>1465.8</v>
      </c>
      <c r="S97" s="22">
        <v>15991980.609999999</v>
      </c>
      <c r="T97" s="22"/>
      <c r="U97" s="22"/>
      <c r="V97" s="22"/>
      <c r="W97" s="22"/>
      <c r="X97" s="22"/>
      <c r="Y97" s="22"/>
      <c r="Z97" s="22"/>
      <c r="AA97" s="22"/>
      <c r="AB97" s="22"/>
      <c r="AC97" s="182">
        <v>235189.74</v>
      </c>
      <c r="AD97" s="22"/>
      <c r="AE97" s="86">
        <v>342228.38</v>
      </c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</row>
    <row r="98" spans="1:54" ht="14.25" customHeight="1" x14ac:dyDescent="0.25">
      <c r="A98" s="33">
        <v>36</v>
      </c>
      <c r="B98" s="70" t="s">
        <v>58</v>
      </c>
      <c r="C98" s="70" t="s">
        <v>59</v>
      </c>
      <c r="D98" s="37" t="s">
        <v>77</v>
      </c>
      <c r="E98" s="98" t="s">
        <v>100</v>
      </c>
      <c r="F98" s="74" t="s">
        <v>140</v>
      </c>
      <c r="G98" s="43"/>
      <c r="H98" s="9"/>
      <c r="I98" s="22">
        <f>W98+AE98</f>
        <v>561601.69999999995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>
        <v>161.80000000000001</v>
      </c>
      <c r="W98" s="22">
        <v>549835.23</v>
      </c>
      <c r="X98" s="22"/>
      <c r="Y98" s="22"/>
      <c r="Z98" s="22"/>
      <c r="AA98" s="22"/>
      <c r="AB98" s="22"/>
      <c r="AC98" s="182">
        <v>0</v>
      </c>
      <c r="AD98" s="22"/>
      <c r="AE98" s="86">
        <v>11766.47</v>
      </c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</row>
    <row r="99" spans="1:54" ht="22.5" customHeight="1" x14ac:dyDescent="0.25">
      <c r="A99" s="231" t="s">
        <v>107</v>
      </c>
      <c r="B99" s="232"/>
      <c r="C99" s="232"/>
      <c r="D99" s="232"/>
      <c r="E99" s="232"/>
      <c r="F99" s="232"/>
      <c r="G99" s="232"/>
      <c r="H99" s="233"/>
      <c r="I99" s="159">
        <f>SUM(I63:I98)</f>
        <v>387930716.38999999</v>
      </c>
      <c r="J99" s="159">
        <f>J87</f>
        <v>1074333.07</v>
      </c>
      <c r="K99" s="159">
        <f>K87</f>
        <v>1074333.07</v>
      </c>
      <c r="L99" s="159">
        <f>L63+L87+L96</f>
        <v>10613750.739999998</v>
      </c>
      <c r="M99" s="159">
        <f>M63+M72+M87+M96</f>
        <v>35838537.230000004</v>
      </c>
      <c r="N99" s="159">
        <v>0</v>
      </c>
      <c r="O99" s="159">
        <f>O90+O95</f>
        <v>6015442.9100000001</v>
      </c>
      <c r="P99" s="160">
        <f>SUM(P70:P98)</f>
        <v>2</v>
      </c>
      <c r="Q99" s="159">
        <f>SUM(Q70:Q98)</f>
        <v>11250000</v>
      </c>
      <c r="R99" s="159">
        <f>SUM(R63:R98)</f>
        <v>23966.899999999994</v>
      </c>
      <c r="S99" s="159">
        <f>SUM(S63:S98)</f>
        <v>270016045.46000004</v>
      </c>
      <c r="T99" s="159"/>
      <c r="U99" s="159">
        <v>0</v>
      </c>
      <c r="V99" s="159"/>
      <c r="W99" s="159">
        <f>SUM(W63:W98)</f>
        <v>2972882.3</v>
      </c>
      <c r="X99" s="159">
        <f>SUM(X70:X98)</f>
        <v>3728</v>
      </c>
      <c r="Y99" s="159">
        <f>SUM(Y77:Y98)</f>
        <v>24606589.440000001</v>
      </c>
      <c r="Z99" s="159">
        <f>SUM(Z63:Z98)</f>
        <v>7000000</v>
      </c>
      <c r="AA99" s="159"/>
      <c r="AB99" s="159">
        <v>0</v>
      </c>
      <c r="AC99" s="159">
        <f>SUM(AC63:AC98)</f>
        <v>9540917.2000000011</v>
      </c>
      <c r="AD99" s="159">
        <v>0</v>
      </c>
      <c r="AE99" s="159">
        <f>SUM(AE63:AE98)</f>
        <v>7927884.9699999988</v>
      </c>
    </row>
    <row r="100" spans="1:54" ht="24" customHeight="1" x14ac:dyDescent="0.25">
      <c r="A100" s="180" t="s">
        <v>36</v>
      </c>
      <c r="B100" s="180"/>
      <c r="C100" s="180"/>
      <c r="D100" s="180"/>
      <c r="E100" s="22"/>
      <c r="F100" s="180"/>
      <c r="G100" s="180"/>
      <c r="H100" s="180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</sheetData>
  <mergeCells count="36">
    <mergeCell ref="A62:AE62"/>
    <mergeCell ref="AC4:AC6"/>
    <mergeCell ref="AD4:AD6"/>
    <mergeCell ref="C5:C7"/>
    <mergeCell ref="F5:F7"/>
    <mergeCell ref="A99:H99"/>
    <mergeCell ref="T6:U6"/>
    <mergeCell ref="V6:W6"/>
    <mergeCell ref="A9:AE9"/>
    <mergeCell ref="A38:H38"/>
    <mergeCell ref="A40:AE40"/>
    <mergeCell ref="A60:H60"/>
    <mergeCell ref="H5:H7"/>
    <mergeCell ref="J5:K5"/>
    <mergeCell ref="L5:L6"/>
    <mergeCell ref="M5:M6"/>
    <mergeCell ref="N5:N6"/>
    <mergeCell ref="E5:E7"/>
    <mergeCell ref="AA4:AB6"/>
    <mergeCell ref="G5:G7"/>
    <mergeCell ref="D5:D7"/>
    <mergeCell ref="Y1:AE1"/>
    <mergeCell ref="Y2:AE2"/>
    <mergeCell ref="A3:AE3"/>
    <mergeCell ref="A4:A7"/>
    <mergeCell ref="B4:H4"/>
    <mergeCell ref="I4:I6"/>
    <mergeCell ref="J4:O4"/>
    <mergeCell ref="P4:Q6"/>
    <mergeCell ref="R4:S6"/>
    <mergeCell ref="T4:W5"/>
    <mergeCell ref="X4:Y6"/>
    <mergeCell ref="O5:O6"/>
    <mergeCell ref="B5:B7"/>
    <mergeCell ref="AE4:AE6"/>
    <mergeCell ref="Z4:Z6"/>
  </mergeCells>
  <conditionalFormatting sqref="Q42:Q59">
    <cfRule type="expression" dxfId="70" priority="63">
      <formula>CE42=5</formula>
    </cfRule>
    <cfRule type="expression" dxfId="69" priority="64">
      <formula>CE42=4</formula>
    </cfRule>
    <cfRule type="expression" dxfId="68" priority="65">
      <formula>CE42=3</formula>
    </cfRule>
    <cfRule type="expression" dxfId="67" priority="66">
      <formula>CE42=2</formula>
    </cfRule>
    <cfRule type="expression" dxfId="66" priority="67">
      <formula>CE42=1</formula>
    </cfRule>
  </conditionalFormatting>
  <conditionalFormatting sqref="Q41">
    <cfRule type="expression" dxfId="65" priority="58">
      <formula>CE41=5</formula>
    </cfRule>
    <cfRule type="expression" dxfId="64" priority="59">
      <formula>CE41=4</formula>
    </cfRule>
    <cfRule type="expression" dxfId="63" priority="60">
      <formula>CE41=3</formula>
    </cfRule>
    <cfRule type="expression" dxfId="62" priority="61">
      <formula>CE41=2</formula>
    </cfRule>
    <cfRule type="expression" dxfId="61" priority="62">
      <formula>CE41=1</formula>
    </cfRule>
  </conditionalFormatting>
  <conditionalFormatting sqref="Q41">
    <cfRule type="expression" dxfId="60" priority="53">
      <formula>CE41=5</formula>
    </cfRule>
    <cfRule type="expression" dxfId="59" priority="54">
      <formula>CE41=4</formula>
    </cfRule>
    <cfRule type="expression" dxfId="58" priority="55">
      <formula>CE41=3</formula>
    </cfRule>
    <cfRule type="expression" dxfId="57" priority="56">
      <formula>CE41=2</formula>
    </cfRule>
    <cfRule type="expression" dxfId="56" priority="57">
      <formula>CE41=1</formula>
    </cfRule>
  </conditionalFormatting>
  <conditionalFormatting sqref="S42:S59">
    <cfRule type="expression" dxfId="55" priority="48">
      <formula>CG42=5</formula>
    </cfRule>
    <cfRule type="expression" dxfId="54" priority="49">
      <formula>CG42=4</formula>
    </cfRule>
    <cfRule type="expression" dxfId="53" priority="50">
      <formula>CG42=3</formula>
    </cfRule>
    <cfRule type="expression" dxfId="52" priority="51">
      <formula>CG42=2</formula>
    </cfRule>
    <cfRule type="expression" dxfId="51" priority="52">
      <formula>CG42=1</formula>
    </cfRule>
  </conditionalFormatting>
  <conditionalFormatting sqref="S41">
    <cfRule type="expression" dxfId="50" priority="43">
      <formula>CG41=5</formula>
    </cfRule>
    <cfRule type="expression" dxfId="49" priority="44">
      <formula>CG41=4</formula>
    </cfRule>
    <cfRule type="expression" dxfId="48" priority="45">
      <formula>CG41=3</formula>
    </cfRule>
    <cfRule type="expression" dxfId="47" priority="46">
      <formula>CG41=2</formula>
    </cfRule>
    <cfRule type="expression" dxfId="46" priority="47">
      <formula>CG41=1</formula>
    </cfRule>
  </conditionalFormatting>
  <conditionalFormatting sqref="S41">
    <cfRule type="expression" dxfId="45" priority="38">
      <formula>CG41=5</formula>
    </cfRule>
    <cfRule type="expression" dxfId="44" priority="39">
      <formula>CG41=4</formula>
    </cfRule>
    <cfRule type="expression" dxfId="43" priority="40">
      <formula>CG41=3</formula>
    </cfRule>
    <cfRule type="expression" dxfId="42" priority="41">
      <formula>CG41=2</formula>
    </cfRule>
    <cfRule type="expression" dxfId="41" priority="42">
      <formula>CG41=1</formula>
    </cfRule>
  </conditionalFormatting>
  <conditionalFormatting sqref="AC42:AC59">
    <cfRule type="expression" dxfId="40" priority="33">
      <formula>CQ42=5</formula>
    </cfRule>
    <cfRule type="expression" dxfId="39" priority="34">
      <formula>CQ42=4</formula>
    </cfRule>
    <cfRule type="expression" dxfId="38" priority="35">
      <formula>CQ42=3</formula>
    </cfRule>
    <cfRule type="expression" dxfId="37" priority="36">
      <formula>CQ42=2</formula>
    </cfRule>
    <cfRule type="expression" dxfId="36" priority="37">
      <formula>CQ42=1</formula>
    </cfRule>
  </conditionalFormatting>
  <conditionalFormatting sqref="AC41">
    <cfRule type="expression" dxfId="35" priority="28">
      <formula>CQ41=5</formula>
    </cfRule>
    <cfRule type="expression" dxfId="34" priority="29">
      <formula>CQ41=4</formula>
    </cfRule>
    <cfRule type="expression" dxfId="33" priority="30">
      <formula>CQ41=3</formula>
    </cfRule>
    <cfRule type="expression" dxfId="32" priority="31">
      <formula>CQ41=2</formula>
    </cfRule>
    <cfRule type="expression" dxfId="31" priority="32">
      <formula>CQ41=1</formula>
    </cfRule>
  </conditionalFormatting>
  <conditionalFormatting sqref="AC41">
    <cfRule type="expression" dxfId="30" priority="23">
      <formula>CQ41=5</formula>
    </cfRule>
    <cfRule type="expression" dxfId="29" priority="24">
      <formula>CQ41=4</formula>
    </cfRule>
    <cfRule type="expression" dxfId="28" priority="25">
      <formula>CQ41=3</formula>
    </cfRule>
    <cfRule type="expression" dxfId="27" priority="26">
      <formula>CQ41=2</formula>
    </cfRule>
    <cfRule type="expression" dxfId="26" priority="27">
      <formula>CQ41=1</formula>
    </cfRule>
  </conditionalFormatting>
  <conditionalFormatting sqref="AE42:AE59">
    <cfRule type="expression" dxfId="25" priority="18">
      <formula>CS42=5</formula>
    </cfRule>
    <cfRule type="expression" dxfId="24" priority="19">
      <formula>CS42=4</formula>
    </cfRule>
    <cfRule type="expression" dxfId="23" priority="20">
      <formula>CS42=3</formula>
    </cfRule>
    <cfRule type="expression" dxfId="22" priority="21">
      <formula>CS42=2</formula>
    </cfRule>
    <cfRule type="expression" dxfId="21" priority="22">
      <formula>CS42=1</formula>
    </cfRule>
  </conditionalFormatting>
  <conditionalFormatting sqref="AE41">
    <cfRule type="expression" dxfId="20" priority="13">
      <formula>CS41=5</formula>
    </cfRule>
    <cfRule type="expression" dxfId="19" priority="14">
      <formula>CS41=4</formula>
    </cfRule>
    <cfRule type="expression" dxfId="18" priority="15">
      <formula>CS41=3</formula>
    </cfRule>
    <cfRule type="expression" dxfId="17" priority="16">
      <formula>CS41=2</formula>
    </cfRule>
    <cfRule type="expression" dxfId="16" priority="17">
      <formula>CS41=1</formula>
    </cfRule>
  </conditionalFormatting>
  <conditionalFormatting sqref="AE41">
    <cfRule type="expression" dxfId="15" priority="8">
      <formula>CS41=5</formula>
    </cfRule>
    <cfRule type="expression" dxfId="14" priority="9">
      <formula>CS41=4</formula>
    </cfRule>
    <cfRule type="expression" dxfId="13" priority="10">
      <formula>CS41=3</formula>
    </cfRule>
    <cfRule type="expression" dxfId="12" priority="11">
      <formula>CS41=2</formula>
    </cfRule>
    <cfRule type="expression" dxfId="11" priority="12">
      <formula>CS41=1</formula>
    </cfRule>
  </conditionalFormatting>
  <conditionalFormatting sqref="AC63:AC98">
    <cfRule type="expression" dxfId="10" priority="1" stopIfTrue="1">
      <formula>AM63&gt;0</formula>
    </cfRule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scale="53" fitToHeight="0" orientation="landscape" r:id="rId1"/>
  <rowBreaks count="1" manualBreakCount="1">
    <brk id="6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1" stopIfTrue="1" id="{66AF333A-724B-49ED-AA2E-99D9434CC562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70" stopIfTrue="1" id="{B3EF8F6D-B6DC-4AD8-9900-3CD5E21F9405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69" stopIfTrue="1" id="{1D7B6AEF-3781-45CC-BE93-27CFC0FF6AB2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D20:D24</xm:sqref>
        </x14:conditionalFormatting>
        <x14:conditionalFormatting xmlns:xm="http://schemas.microsoft.com/office/excel/2006/main">
          <x14:cfRule type="expression" priority="68" stopIfTrue="1" id="{1F26E29C-64C0-4B85-85C4-5470023218E9}">
            <xm:f>'\Рабочая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5" stopIfTrue="1" id="{81CAFBE7-6B53-43C6-8380-3FEF8DDE51B6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6" stopIfTrue="1" id="{BF691143-1E27-440A-8042-CBE2402694CE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" stopIfTrue="1" id="{EDCAAF8B-25BA-435A-B02B-DB2FC1C2EF78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rgb="FFFFC000"/>
                </patternFill>
              </fill>
            </x14:dxf>
          </x14:cfRule>
          <xm:sqref>AE63:AE98</xm:sqref>
        </x14:conditionalFormatting>
        <x14:conditionalFormatting xmlns:xm="http://schemas.microsoft.com/office/excel/2006/main">
          <x14:cfRule type="expression" priority="2" stopIfTrue="1" id="{9F296E57-2831-4ED9-A50A-2A15A6D5ABA2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" stopIfTrue="1" id="{9CECC465-81DA-4CD5-8FF8-5A93742DF660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" stopIfTrue="1" id="{7DDE111B-77A6-47C8-AC80-719001A8C058}">
            <xm:f>'\Рабочая папка\Рег. фонд\Программа по кап. ремонту\Краткосрочные планы\[Сверка краткосрочных планов с рег программой (текущий).xlsb]Сверка 2024'!#REF!=1</xm:f>
            <x14:dxf>
              <fill>
                <patternFill>
                  <bgColor rgb="FFFFC000"/>
                </patternFill>
              </fill>
            </x14:dxf>
          </x14:cfRule>
          <xm:sqref>AC63:AC98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3"/>
  <sheetViews>
    <sheetView tabSelected="1" view="pageBreakPreview" zoomScale="120" zoomScaleNormal="115" zoomScaleSheetLayoutView="120" workbookViewId="0">
      <selection activeCell="E19" sqref="E19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26.25" customHeight="1" x14ac:dyDescent="0.25">
      <c r="A1" s="3"/>
      <c r="E1" s="241" t="s">
        <v>91</v>
      </c>
      <c r="F1" s="241"/>
    </row>
    <row r="2" spans="1:6" ht="19.5" customHeight="1" x14ac:dyDescent="0.25">
      <c r="A2" s="3"/>
      <c r="E2" s="241" t="s">
        <v>154</v>
      </c>
      <c r="F2" s="241"/>
    </row>
    <row r="3" spans="1:6" ht="32.25" customHeight="1" x14ac:dyDescent="0.25">
      <c r="A3" s="223" t="s">
        <v>109</v>
      </c>
      <c r="B3" s="242"/>
      <c r="C3" s="242"/>
      <c r="D3" s="242"/>
      <c r="E3" s="242"/>
      <c r="F3" s="242"/>
    </row>
    <row r="4" spans="1:6" ht="71.25" customHeight="1" x14ac:dyDescent="0.25">
      <c r="A4" s="243" t="s">
        <v>17</v>
      </c>
      <c r="B4" s="245" t="s">
        <v>39</v>
      </c>
      <c r="C4" s="14" t="s">
        <v>38</v>
      </c>
      <c r="D4" s="14" t="s">
        <v>14</v>
      </c>
      <c r="E4" s="13" t="s">
        <v>22</v>
      </c>
      <c r="F4" s="13" t="s">
        <v>13</v>
      </c>
    </row>
    <row r="5" spans="1:6" x14ac:dyDescent="0.25">
      <c r="A5" s="244"/>
      <c r="B5" s="245"/>
      <c r="C5" s="2" t="s">
        <v>19</v>
      </c>
      <c r="D5" s="1" t="s">
        <v>2</v>
      </c>
      <c r="E5" s="1" t="s">
        <v>20</v>
      </c>
      <c r="F5" s="1" t="s">
        <v>53</v>
      </c>
    </row>
    <row r="6" spans="1:6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</row>
    <row r="7" spans="1:6" x14ac:dyDescent="0.25">
      <c r="A7" s="1" t="s">
        <v>42</v>
      </c>
      <c r="B7" s="67" t="s">
        <v>88</v>
      </c>
      <c r="C7" s="136">
        <v>149093.20000000001</v>
      </c>
      <c r="D7" s="127">
        <v>5418</v>
      </c>
      <c r="E7" s="95">
        <v>28</v>
      </c>
      <c r="F7" s="96">
        <v>284832194.73000002</v>
      </c>
    </row>
    <row r="8" spans="1:6" ht="29.25" customHeight="1" x14ac:dyDescent="0.25">
      <c r="A8" s="5"/>
      <c r="B8" s="67" t="s">
        <v>92</v>
      </c>
      <c r="C8" s="137">
        <f>C7</f>
        <v>149093.20000000001</v>
      </c>
      <c r="D8" s="123">
        <f>D7</f>
        <v>5418</v>
      </c>
      <c r="E8" s="1">
        <f>E7</f>
        <v>28</v>
      </c>
      <c r="F8" s="68">
        <f>F7</f>
        <v>284832194.73000002</v>
      </c>
    </row>
    <row r="9" spans="1:6" x14ac:dyDescent="0.25">
      <c r="A9" s="1" t="s">
        <v>42</v>
      </c>
      <c r="B9" s="67" t="s">
        <v>89</v>
      </c>
      <c r="C9" s="144">
        <v>111197.5</v>
      </c>
      <c r="D9" s="122">
        <f>D10</f>
        <v>3789</v>
      </c>
      <c r="E9" s="95">
        <v>19</v>
      </c>
      <c r="F9" s="96">
        <f>F10</f>
        <v>260800882.91999999</v>
      </c>
    </row>
    <row r="10" spans="1:6" ht="24.75" customHeight="1" x14ac:dyDescent="0.25">
      <c r="A10" s="5"/>
      <c r="B10" s="67" t="s">
        <v>92</v>
      </c>
      <c r="C10" s="137">
        <f>C9</f>
        <v>111197.5</v>
      </c>
      <c r="D10" s="123">
        <v>3789</v>
      </c>
      <c r="E10" s="1">
        <f>E9</f>
        <v>19</v>
      </c>
      <c r="F10" s="68">
        <v>260800882.91999999</v>
      </c>
    </row>
    <row r="11" spans="1:6" ht="24.75" customHeight="1" x14ac:dyDescent="0.25">
      <c r="A11" s="1" t="s">
        <v>42</v>
      </c>
      <c r="B11" s="67" t="s">
        <v>90</v>
      </c>
      <c r="C11" s="145">
        <v>194692.67</v>
      </c>
      <c r="D11" s="124">
        <v>7003</v>
      </c>
      <c r="E11" s="95">
        <v>36</v>
      </c>
      <c r="F11" s="187">
        <v>387930716.38999999</v>
      </c>
    </row>
    <row r="12" spans="1:6" ht="24.75" customHeight="1" x14ac:dyDescent="0.25">
      <c r="A12" s="10"/>
      <c r="B12" s="67" t="s">
        <v>92</v>
      </c>
      <c r="C12" s="137">
        <f>C11</f>
        <v>194692.67</v>
      </c>
      <c r="D12" s="123">
        <v>7003</v>
      </c>
      <c r="E12" s="1">
        <f>E11</f>
        <v>36</v>
      </c>
      <c r="F12" s="137">
        <f>F11</f>
        <v>387930716.38999999</v>
      </c>
    </row>
    <row r="13" spans="1:6" ht="16.5" customHeight="1" x14ac:dyDescent="0.25">
      <c r="A13" s="240" t="s">
        <v>36</v>
      </c>
      <c r="B13" s="240"/>
      <c r="C13" s="240"/>
      <c r="D13" s="240"/>
      <c r="E13" s="240"/>
    </row>
  </sheetData>
  <mergeCells count="6">
    <mergeCell ref="A13:E13"/>
    <mergeCell ref="E1:F1"/>
    <mergeCell ref="A3:F3"/>
    <mergeCell ref="A4:A5"/>
    <mergeCell ref="B4:B5"/>
    <mergeCell ref="E2:F2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'виды ремонта'!Область_печати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2025-06-05T09:20:40Z</cp:lastPrinted>
  <dcterms:created xsi:type="dcterms:W3CDTF">2014-04-04T11:20:04Z</dcterms:created>
  <dcterms:modified xsi:type="dcterms:W3CDTF">2025-06-05T09:24:59Z</dcterms:modified>
</cp:coreProperties>
</file>